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Google Drive\0. LACOSTA\LUZ M. ACOSTA\INDICADORES DE GESTION\IndicadoresGestión\2016\Med - dic 2016\Planeacion\"/>
    </mc:Choice>
  </mc:AlternateContent>
  <bookViews>
    <workbookView xWindow="0" yWindow="0" windowWidth="20490" windowHeight="5655" tabRatio="475" firstSheet="2" activeTab="2"/>
  </bookViews>
  <sheets>
    <sheet name="estruct ficha tecn indicadores" sheetId="4" r:id="rId1"/>
    <sheet name="estructura medicion indicad Is " sheetId="7" state="hidden" r:id="rId2"/>
    <sheet name="estructura medicion indicad IIs" sheetId="14" r:id="rId3"/>
    <sheet name="ProyAprIIsem" sheetId="9" r:id="rId4"/>
    <sheet name="ProyAprIsem" sheetId="13" state="hidden" r:id="rId5"/>
    <sheet name="2016Isem" sheetId="10" state="hidden" r:id="rId6"/>
    <sheet name="2016IIsem" sheetId="12" r:id="rId7"/>
  </sheets>
  <definedNames>
    <definedName name="_xlnm._FilterDatabase" localSheetId="6" hidden="1">'2016IIsem'!$A$2:$BM$87</definedName>
    <definedName name="_xlnm._FilterDatabase" localSheetId="3" hidden="1">ProyAprIIsem!$A$3:$B$4</definedName>
    <definedName name="_xlnm.Print_Area" localSheetId="2">'estructura medicion indicad IIs'!$A$1:$I$59</definedName>
    <definedName name="_xlnm.Print_Area" localSheetId="1">'estructura medicion indicad Is '!$A$1:$I$59</definedName>
  </definedNames>
  <calcPr calcId="152511"/>
</workbook>
</file>

<file path=xl/calcChain.xml><?xml version="1.0" encoding="utf-8"?>
<calcChain xmlns="http://schemas.openxmlformats.org/spreadsheetml/2006/main">
  <c r="K29" i="14" l="1"/>
  <c r="D29" i="14"/>
  <c r="E29" i="14"/>
  <c r="K28" i="14"/>
  <c r="D28" i="14"/>
  <c r="E28" i="14"/>
  <c r="K27" i="14"/>
  <c r="D27" i="14"/>
  <c r="E27" i="14"/>
  <c r="K26" i="14"/>
  <c r="D26" i="14"/>
  <c r="E26" i="14"/>
  <c r="K25" i="14"/>
  <c r="D25" i="14"/>
  <c r="E25" i="14"/>
  <c r="K24" i="14"/>
  <c r="D24" i="14"/>
  <c r="E24" i="14"/>
  <c r="K23" i="14"/>
  <c r="D23" i="14"/>
  <c r="E23" i="14"/>
  <c r="K22" i="14"/>
  <c r="D22" i="14"/>
  <c r="E22" i="14"/>
  <c r="K21" i="14"/>
  <c r="D21" i="14"/>
  <c r="E21" i="14"/>
  <c r="K20" i="14"/>
  <c r="D20" i="14"/>
  <c r="E20" i="14"/>
  <c r="K19" i="14"/>
  <c r="D19" i="14"/>
  <c r="E19" i="14"/>
  <c r="K18" i="14"/>
  <c r="D18" i="14"/>
  <c r="E18" i="14"/>
  <c r="C39" i="9"/>
  <c r="I39" i="9"/>
  <c r="E39" i="9"/>
  <c r="F39" i="9"/>
  <c r="G39" i="9"/>
  <c r="H39" i="9"/>
  <c r="D39" i="9"/>
  <c r="BH59" i="10"/>
  <c r="BK59" i="10"/>
  <c r="BL59" i="10"/>
  <c r="BH58" i="10"/>
  <c r="BK58" i="10"/>
  <c r="BL58" i="10"/>
  <c r="BH57" i="10"/>
  <c r="BK57" i="10"/>
  <c r="BL57" i="10"/>
  <c r="BA56" i="10"/>
  <c r="BK56" i="10"/>
  <c r="BL56" i="10"/>
  <c r="BH55" i="10"/>
  <c r="BK55" i="10"/>
  <c r="BL55" i="10"/>
  <c r="BH54" i="10"/>
  <c r="BK54" i="10"/>
  <c r="BL54" i="10"/>
  <c r="BH53" i="10"/>
  <c r="BK53" i="10"/>
  <c r="BL53" i="10"/>
  <c r="BH52" i="10"/>
  <c r="BK52" i="10"/>
  <c r="BL52" i="10"/>
  <c r="BH51" i="10"/>
  <c r="BK51" i="10"/>
  <c r="BL51" i="10"/>
  <c r="AO50" i="10"/>
  <c r="BD50" i="10"/>
  <c r="BK50" i="10"/>
  <c r="BL50" i="10"/>
  <c r="BH49" i="10"/>
  <c r="BK49" i="10"/>
  <c r="BL49" i="10"/>
  <c r="BH48" i="10"/>
  <c r="BK48" i="10"/>
  <c r="BL48" i="10"/>
  <c r="AZ47" i="10"/>
  <c r="BK47" i="10"/>
  <c r="BL47" i="10"/>
  <c r="BH46" i="10"/>
  <c r="BK46" i="10"/>
  <c r="BL46" i="10"/>
  <c r="AW45" i="10"/>
  <c r="BK45" i="10"/>
  <c r="BL45" i="10"/>
  <c r="AS44" i="10"/>
  <c r="BK44" i="10"/>
  <c r="BL44" i="10"/>
  <c r="BH43" i="10"/>
  <c r="BK43" i="10"/>
  <c r="BL43" i="10"/>
  <c r="BH42" i="10"/>
  <c r="BK42" i="10"/>
  <c r="BL42" i="10"/>
  <c r="BH41" i="10"/>
  <c r="BK41" i="10"/>
  <c r="BL41" i="10"/>
  <c r="BH40" i="10"/>
  <c r="BK40" i="10"/>
  <c r="BL40" i="10"/>
  <c r="BH39" i="10"/>
  <c r="BK39" i="10"/>
  <c r="BL39" i="10"/>
  <c r="BH38" i="10"/>
  <c r="BK38" i="10"/>
  <c r="BL38" i="10"/>
  <c r="BH37" i="10"/>
  <c r="BK37" i="10"/>
  <c r="BL37" i="10"/>
  <c r="AM36" i="10"/>
  <c r="BK36" i="10"/>
  <c r="BL36" i="10"/>
  <c r="AB35" i="10"/>
  <c r="AG35" i="10"/>
  <c r="AY35" i="10"/>
  <c r="AZ35" i="10"/>
  <c r="BK35" i="10"/>
  <c r="BL35" i="10"/>
  <c r="BH34" i="10"/>
  <c r="BK34" i="10"/>
  <c r="BL34" i="10"/>
  <c r="BH33" i="10"/>
  <c r="BK33" i="10"/>
  <c r="BL33" i="10"/>
  <c r="BH32" i="10"/>
  <c r="BK32" i="10"/>
  <c r="BL32" i="10"/>
  <c r="AD31" i="10"/>
  <c r="BK31" i="10"/>
  <c r="BL31" i="10"/>
  <c r="BH30" i="10"/>
  <c r="BK30" i="10"/>
  <c r="BL30" i="10"/>
  <c r="AF29" i="10"/>
  <c r="AR29" i="10"/>
  <c r="AT29" i="10"/>
  <c r="AU29" i="10"/>
  <c r="BA29" i="10"/>
  <c r="BK29" i="10"/>
  <c r="BL29" i="10"/>
  <c r="BH28" i="10"/>
  <c r="BK28" i="10"/>
  <c r="BL28" i="10"/>
  <c r="BA27" i="10"/>
  <c r="BK27" i="10"/>
  <c r="BL27" i="10"/>
  <c r="AH26" i="10"/>
  <c r="AY26" i="10"/>
  <c r="AZ26" i="10"/>
  <c r="BE26" i="10"/>
  <c r="BK26" i="10"/>
  <c r="BL26" i="10"/>
  <c r="BE25" i="10"/>
  <c r="BK25" i="10"/>
  <c r="BL25" i="10"/>
  <c r="BH24" i="10"/>
  <c r="BK24" i="10"/>
  <c r="BL24" i="10"/>
  <c r="AW23" i="10"/>
  <c r="BK23" i="10"/>
  <c r="BL23" i="10"/>
  <c r="AB22" i="10"/>
  <c r="AF22" i="10"/>
  <c r="AG22" i="10"/>
  <c r="AH22" i="10"/>
  <c r="AN22" i="10"/>
  <c r="AO22" i="10"/>
  <c r="AT22" i="10"/>
  <c r="AW22" i="10"/>
  <c r="BB22" i="10"/>
  <c r="BD22" i="10"/>
  <c r="BE22" i="10"/>
  <c r="BK22" i="10"/>
  <c r="BL22" i="10"/>
  <c r="BH21" i="10"/>
  <c r="BK21" i="10"/>
  <c r="BL21" i="10"/>
  <c r="BH20" i="10"/>
  <c r="BK20" i="10"/>
  <c r="BL20" i="10"/>
  <c r="AB19" i="10"/>
  <c r="AM19" i="10"/>
  <c r="AT19" i="10"/>
  <c r="AU19" i="10"/>
  <c r="AX19" i="10"/>
  <c r="BK19" i="10"/>
  <c r="BL19" i="10"/>
  <c r="AB18" i="10"/>
  <c r="BK18" i="10"/>
  <c r="BL18" i="10"/>
  <c r="BH17" i="10"/>
  <c r="BK17" i="10"/>
  <c r="BL17" i="10"/>
  <c r="AR16" i="10"/>
  <c r="BK16" i="10"/>
  <c r="BL16" i="10"/>
  <c r="BH15" i="10"/>
  <c r="BK15" i="10"/>
  <c r="BL15" i="10"/>
  <c r="AA14" i="10"/>
  <c r="AB14" i="10"/>
  <c r="AD14" i="10"/>
  <c r="AF14" i="10"/>
  <c r="AG14" i="10"/>
  <c r="AH14" i="10"/>
  <c r="AM14" i="10"/>
  <c r="AO14" i="10"/>
  <c r="AR14" i="10"/>
  <c r="AS14" i="10"/>
  <c r="AU14" i="10"/>
  <c r="AV14" i="10"/>
  <c r="AY14" i="10"/>
  <c r="AZ14" i="10"/>
  <c r="BB14" i="10"/>
  <c r="BD14" i="10"/>
  <c r="BE14" i="10"/>
  <c r="BK14" i="10"/>
  <c r="BL14" i="10"/>
  <c r="BH13" i="10"/>
  <c r="BK13" i="10"/>
  <c r="BL13" i="10"/>
  <c r="AD12" i="10"/>
  <c r="BK12" i="10"/>
  <c r="BL12" i="10"/>
  <c r="BH11" i="10"/>
  <c r="BK11" i="10"/>
  <c r="BL11" i="10"/>
  <c r="M10" i="10"/>
  <c r="BH10" i="10"/>
  <c r="BK10" i="10"/>
  <c r="BL10" i="10"/>
  <c r="M9" i="10"/>
  <c r="BH9" i="10"/>
  <c r="BK9" i="10"/>
  <c r="BL9" i="10"/>
  <c r="BD8" i="10"/>
  <c r="BK8" i="10"/>
  <c r="BL8" i="10"/>
  <c r="BH7" i="10"/>
  <c r="BK7" i="10"/>
  <c r="BL7" i="10"/>
  <c r="AT6" i="10"/>
  <c r="BK6" i="10"/>
  <c r="BL6" i="10"/>
  <c r="BH5" i="10"/>
  <c r="BK5" i="10"/>
  <c r="BL5" i="10"/>
  <c r="BA4" i="10"/>
  <c r="BK4" i="10"/>
  <c r="BL4" i="10"/>
  <c r="BH3" i="10"/>
  <c r="BK3" i="10"/>
  <c r="BL3" i="10"/>
  <c r="BH2" i="10"/>
  <c r="BK2" i="10"/>
  <c r="BL2" i="10"/>
  <c r="D28" i="7"/>
  <c r="E28" i="7"/>
  <c r="D27" i="7"/>
  <c r="E27" i="7"/>
  <c r="D25" i="7"/>
  <c r="E25" i="7"/>
  <c r="D24" i="7"/>
  <c r="E24" i="7"/>
  <c r="D23" i="7"/>
  <c r="E23" i="7"/>
  <c r="D22" i="7"/>
  <c r="E22" i="7"/>
  <c r="D21" i="7"/>
  <c r="E21" i="7"/>
  <c r="D20" i="7"/>
  <c r="E20" i="7"/>
  <c r="D19" i="7"/>
  <c r="E19" i="7"/>
  <c r="D18" i="7"/>
  <c r="E18" i="7"/>
  <c r="K29" i="7"/>
  <c r="D29" i="7"/>
  <c r="E29" i="7"/>
  <c r="K28" i="7"/>
  <c r="K27" i="7"/>
  <c r="K26" i="7"/>
  <c r="D26" i="7"/>
  <c r="E26" i="7"/>
  <c r="K25" i="7"/>
  <c r="K24" i="7"/>
  <c r="K23" i="7"/>
  <c r="K22" i="7"/>
  <c r="K21" i="7"/>
  <c r="K20" i="7"/>
  <c r="K19" i="7"/>
  <c r="K18" i="7"/>
</calcChain>
</file>

<file path=xl/comments1.xml><?xml version="1.0" encoding="utf-8"?>
<comments xmlns="http://schemas.openxmlformats.org/spreadsheetml/2006/main">
  <authors>
    <author>Ramón Bustamante</author>
  </authors>
  <commentList>
    <comment ref="A5" authorId="0" shapeId="0">
      <text>
        <r>
          <rPr>
            <b/>
            <sz val="8"/>
            <color indexed="81"/>
            <rFont val="Tahoma"/>
            <family val="2"/>
          </rPr>
          <t>NOMBRE DEL INDICADOR: Nombre del atributo que representa una medición. Por ejemplo: Ordenaciones de gasto contratadas.</t>
        </r>
      </text>
    </comment>
    <comment ref="A6" authorId="0" shapeId="0">
      <text>
        <r>
          <rPr>
            <b/>
            <sz val="8"/>
            <color indexed="81"/>
            <rFont val="Tahoma"/>
            <family val="2"/>
          </rPr>
          <t xml:space="preserve">Es el proposito básico del interés de la medición. Por ejemplo: Se busca medir el grado de oportunidad en la celebracion de los contratos.
</t>
        </r>
      </text>
    </comment>
    <comment ref="A7" authorId="0" shapeId="0">
      <text>
        <r>
          <rPr>
            <b/>
            <sz val="8"/>
            <color indexed="81"/>
            <rFont val="Tahoma"/>
            <family val="2"/>
          </rPr>
          <t>FÓRMULA DE CÁLCULO: Expresión matemática mediante la cual se calcula el indicador. Por ejemplo: (# de contratos/ # total de ordenaciones de gasto) X 100</t>
        </r>
      </text>
    </comment>
    <comment ref="C7" authorId="0" shapeId="0">
      <text>
        <r>
          <rPr>
            <b/>
            <sz val="8"/>
            <color indexed="81"/>
            <rFont val="Tahoma"/>
            <family val="2"/>
          </rPr>
          <t>ESCALA: Forma en que se mide el indicador. Por ejemplo: Razón, porcentaje o unidad de medida</t>
        </r>
      </text>
    </comment>
    <comment ref="A8" authorId="0" shapeId="0">
      <text>
        <r>
          <rPr>
            <b/>
            <sz val="8"/>
            <color indexed="81"/>
            <rFont val="Tahoma"/>
            <family val="2"/>
          </rPr>
          <t>FUENTE: Registros de donde se extrae la información para calcular el indicador. Por ejemplo: Base de datos de contratos y de ordenaciones de gasto</t>
        </r>
      </text>
    </comment>
    <comment ref="C8" authorId="0" shapeId="0">
      <text>
        <r>
          <rPr>
            <b/>
            <sz val="8"/>
            <color indexed="81"/>
            <rFont val="Tahoma"/>
            <family val="2"/>
          </rPr>
          <t>TIPO: Clasificación del indicador en eficiencia, eficacia o efectividad. Por ejemplo: El indicador de Servicios Oportunos Prestados es un indicador de eficacia.</t>
        </r>
      </text>
    </comment>
    <comment ref="A9" authorId="0" shapeId="0">
      <text>
        <r>
          <rPr>
            <b/>
            <sz val="8"/>
            <color indexed="81"/>
            <rFont val="Tahoma"/>
            <family val="2"/>
          </rPr>
          <t>Periodicidad de recolección de la información para calcular el indicador</t>
        </r>
      </text>
    </comment>
    <comment ref="C9" authorId="0" shapeId="0">
      <text>
        <r>
          <rPr>
            <b/>
            <sz val="8"/>
            <color indexed="81"/>
            <rFont val="Tahoma"/>
            <family val="2"/>
          </rPr>
          <t>TENDENCIA: Describe hacia donde se dirige el indicador, puede ser creciente o decreciente. Por ejemplo: Al indicador de Servicios Oportunos Prestados se le define una tendencia creciente.</t>
        </r>
      </text>
    </comment>
    <comment ref="A10" authorId="0" shapeId="0">
      <text>
        <r>
          <rPr>
            <b/>
            <sz val="8"/>
            <color indexed="81"/>
            <rFont val="Tahoma"/>
            <family val="2"/>
          </rPr>
          <t>NIVEL DE REFERENCIA: Describe el estándar de comparación del indicador. Por ejemplo: Al indicador de Ordenaciones de gasto contratadas. se le podría definir un nivel de referencia del 70% teniendo como criterio la tendencia standar, y además para medir el indicador se debe tener en cuenta el tiempo para considerar una contratacion eficiente, podría definirse que el tiempo transcurrido para atender una solicitud no debe exceder de 3 días hábiles después de recibida la ordenacion de gasto.</t>
        </r>
      </text>
    </comment>
    <comment ref="C10" authorId="0" shapeId="0">
      <text>
        <r>
          <rPr>
            <b/>
            <sz val="8"/>
            <color indexed="81"/>
            <rFont val="Tahoma"/>
            <family val="2"/>
          </rPr>
          <t xml:space="preserve">CRITERIO: 
Estándar: Compara el resultado actual del indicador contra un valor previamente establecido como norma o estándar de referencia, de acuerdo con los métodos y mediciones del trabajo que hace la Entidad.   semaforo  &gt;70%
Tendencia histórica: Compara el resultado actual del indicador con resultados anteriores.
Normatividad legal: Compara el resultado actual del indicador con los requisitos legales aplicables. 
Mejores prácticas: Compara el indicador de la Entidad con el mismo indicador de otras Entidades, cuando esta información está disponible.
</t>
        </r>
      </text>
    </comment>
    <comment ref="A11" authorId="0" shapeId="0">
      <text>
        <r>
          <rPr>
            <b/>
            <sz val="8"/>
            <color indexed="81"/>
            <rFont val="Tahoma"/>
            <family val="2"/>
          </rPr>
          <t>NIVEL DE DESAGREGACIÓN: Muestra dónde va a ser utilizado el indicador. Por ejemplo: por dependencia, por evento etc.</t>
        </r>
      </text>
    </comment>
    <comment ref="C11" authorId="0" shapeId="0">
      <text>
        <r>
          <rPr>
            <b/>
            <sz val="8"/>
            <color indexed="81"/>
            <rFont val="Tahoma"/>
            <family val="2"/>
          </rPr>
          <t>MÉTODO DE GRAFICACIÓN: Representación gráfica de los resultados. Por ejemplo: Gráfico de Tendencia, para analizar el comportamiento del indicador en el tiempo o por categorías. Otros gráficos que se pueden utilizar son el Diagrama de Pastel, Diagrama de Dispersión, Diagrama de barras, etc.</t>
        </r>
      </text>
    </comment>
    <comment ref="A15" authorId="0" shapeId="0">
      <text>
        <r>
          <rPr>
            <b/>
            <sz val="8"/>
            <color indexed="81"/>
            <rFont val="Tahoma"/>
            <family val="2"/>
          </rPr>
          <t>OBSERVACIONES: Se refiere a las aclaraciones o aspectos a tener en cuenta al calcular del indicador. Por ejemplo: Para el cálculo del indicador se tienen en cuenta solamente los días hábiles.</t>
        </r>
      </text>
    </comment>
  </commentList>
</comments>
</file>

<file path=xl/comments2.xml><?xml version="1.0" encoding="utf-8"?>
<comments xmlns="http://schemas.openxmlformats.org/spreadsheetml/2006/main">
  <authors>
    <author>Adriana Duarte Trujillo</author>
  </authors>
  <commentList>
    <comment ref="R1" authorId="0" shapeId="0">
      <text>
        <r>
          <rPr>
            <b/>
            <sz val="9"/>
            <color indexed="81"/>
            <rFont val="Tahoma"/>
            <family val="2"/>
          </rPr>
          <t xml:space="preserve">(EN PROCESO // TERMINADO)
</t>
        </r>
      </text>
    </comment>
    <comment ref="S1" authorId="0" shapeId="0">
      <text>
        <r>
          <rPr>
            <b/>
            <sz val="9"/>
            <color indexed="81"/>
            <rFont val="Tahoma"/>
            <family val="2"/>
          </rPr>
          <t>(PRECONTRATACION // EN CONTRATACION // EN EJECUCION // EN LIQUIDACION)</t>
        </r>
      </text>
    </comment>
    <comment ref="T1" authorId="0" shapeId="0">
      <text>
        <r>
          <rPr>
            <b/>
            <sz val="9"/>
            <color indexed="81"/>
            <rFont val="Tahoma"/>
            <family val="2"/>
          </rPr>
          <t>(DE LOS QUE ESTAN EN PROCESO)</t>
        </r>
      </text>
    </comment>
    <comment ref="K12" authorId="0" shapeId="0">
      <text>
        <r>
          <rPr>
            <b/>
            <sz val="9"/>
            <color indexed="81"/>
            <rFont val="Tahoma"/>
            <family val="2"/>
          </rPr>
          <t>8 al 10 feb 2016</t>
        </r>
      </text>
    </comment>
    <comment ref="M22" authorId="0" shapeId="0">
      <text>
        <r>
          <rPr>
            <b/>
            <sz val="9"/>
            <color indexed="81"/>
            <rFont val="Tahoma"/>
            <family val="2"/>
          </rPr>
          <t>Repartir
Antioquia * 3
Bolívar * 1
Boyacá * 2
Caldas * 2
Córdoba * 1
Cundinamarca * 1
Magdalena * 1
Norte de Santancer * 1
Santander * 3
Tolima * 1
Valle del Cauca * 1</t>
        </r>
      </text>
    </comment>
    <comment ref="N22" authorId="0" shapeId="0">
      <text>
        <r>
          <rPr>
            <b/>
            <sz val="9"/>
            <color indexed="81"/>
            <rFont val="Tahoma"/>
            <family val="2"/>
          </rPr>
          <t xml:space="preserve">Repartir
Antioquia * 3
Bolívar * 1
Boyacá * 2
Caldas * 2
Córdoba * 1
Cundinamarca * 1
Magdalena * 1
Norte de Santancer * 1
Santander * 3
Tolima * 1
Valle del Cauca * 1
</t>
        </r>
      </text>
    </comment>
    <comment ref="K28" authorId="0" shapeId="0">
      <text>
        <r>
          <rPr>
            <b/>
            <sz val="9"/>
            <color indexed="81"/>
            <rFont val="Tahoma"/>
            <family val="2"/>
          </rPr>
          <t>12 al 14 abril 2016</t>
        </r>
      </text>
    </comment>
    <comment ref="K29" authorId="0" shapeId="0">
      <text>
        <r>
          <rPr>
            <b/>
            <sz val="9"/>
            <color indexed="81"/>
            <rFont val="Tahoma"/>
            <family val="2"/>
          </rPr>
          <t>12 al 14 abril 2016</t>
        </r>
      </text>
    </comment>
    <comment ref="K30" authorId="0" shapeId="0">
      <text>
        <r>
          <rPr>
            <b/>
            <sz val="9"/>
            <color indexed="81"/>
            <rFont val="Tahoma"/>
            <family val="2"/>
          </rPr>
          <t>12 al 14 abril 2016</t>
        </r>
      </text>
    </comment>
    <comment ref="M35" authorId="0" shapeId="0">
      <text>
        <r>
          <rPr>
            <b/>
            <sz val="9"/>
            <color indexed="81"/>
            <rFont val="Tahoma"/>
            <family val="2"/>
          </rPr>
          <t>Repartir
Antioquia * 1
Boyacá * 1
Quindío * 3
Risaralda * 1</t>
        </r>
      </text>
    </comment>
    <comment ref="N35" authorId="0" shapeId="0">
      <text>
        <r>
          <rPr>
            <b/>
            <sz val="9"/>
            <color indexed="81"/>
            <rFont val="Tahoma"/>
            <family val="2"/>
          </rPr>
          <t>Repartir
Antioquia * 1
Boyacá * 1
Quindío * 3
Risaralda * 1</t>
        </r>
      </text>
    </comment>
    <comment ref="N50" authorId="0" shapeId="0">
      <text>
        <r>
          <rPr>
            <b/>
            <sz val="9"/>
            <color indexed="81"/>
            <rFont val="Tahoma"/>
            <family val="2"/>
          </rPr>
          <t>Cundinamarca *3
Tolima *13</t>
        </r>
      </text>
    </comment>
  </commentList>
</comments>
</file>

<file path=xl/sharedStrings.xml><?xml version="1.0" encoding="utf-8"?>
<sst xmlns="http://schemas.openxmlformats.org/spreadsheetml/2006/main" count="2438" uniqueCount="738">
  <si>
    <t>Nombre del indicador</t>
  </si>
  <si>
    <t>Objetivo del indicador</t>
  </si>
  <si>
    <t xml:space="preserve">Formula:          </t>
  </si>
  <si>
    <t xml:space="preserve">Escala:            </t>
  </si>
  <si>
    <t>Tipo de Indicador</t>
  </si>
  <si>
    <t>Tendencia</t>
  </si>
  <si>
    <t>Nivel de referencia:</t>
  </si>
  <si>
    <t>Criterio para establecer el nivel de referencia:</t>
  </si>
  <si>
    <t xml:space="preserve">Metodo de Graficación: </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</si>
  <si>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</si>
  <si>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</si>
  <si>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</si>
  <si>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</si>
  <si>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</si>
  <si>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</si>
  <si>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</si>
  <si>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</si>
  <si>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</si>
  <si>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</si>
  <si>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</si>
  <si>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</si>
  <si>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</si>
  <si>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</si>
  <si>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</si>
  <si>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</si>
  <si>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</si>
  <si>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META</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</si>
  <si>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</si>
  <si>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</si>
  <si>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</si>
  <si>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</si>
  <si>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</si>
  <si>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</si>
  <si>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</si>
  <si>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</si>
  <si>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</si>
  <si>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</si>
  <si>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</si>
  <si>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</si>
  <si>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</si>
  <si>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</si>
  <si>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</si>
  <si>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</si>
  <si>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</si>
  <si>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</si>
  <si>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</si>
  <si>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</si>
  <si>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</si>
  <si>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</si>
  <si>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</si>
  <si>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</si>
  <si>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</si>
  <si>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</si>
  <si>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 xml:space="preserve"> </t>
  </si>
  <si>
    <t>Se cumplió con la meta esperada para el periodo.</t>
  </si>
  <si>
    <t>Períodicidad cálculo:</t>
  </si>
  <si>
    <t xml:space="preserve">Fuentes de datos: </t>
  </si>
  <si>
    <t>Nivel de desagregación:</t>
  </si>
  <si>
    <t>Responsable del cálculo:</t>
  </si>
  <si>
    <t>Responsable del seguimiento y analisis:</t>
  </si>
  <si>
    <t>(Número de departamentos cubiertos por el Plan de Acción/ Número de departamentos del país)*100</t>
  </si>
  <si>
    <t>Diagrama de Tendencia</t>
  </si>
  <si>
    <t>FICHA TECNICA DE INDICADORES</t>
  </si>
  <si>
    <t>Planeación Organizacional</t>
  </si>
  <si>
    <r>
      <t xml:space="preserve">Proceso: </t>
    </r>
    <r>
      <rPr>
        <sz val="11"/>
        <rFont val="Futura Std Book"/>
        <family val="2"/>
      </rPr>
      <t xml:space="preserve">Planeación Organizacional </t>
    </r>
  </si>
  <si>
    <t>Cobertura nacional del Plan de Acción FONTUR</t>
  </si>
  <si>
    <t>Por Gerencias y Direcciones</t>
  </si>
  <si>
    <t xml:space="preserve">Eficiencia </t>
  </si>
  <si>
    <t xml:space="preserve">Estandar </t>
  </si>
  <si>
    <t>Anual</t>
  </si>
  <si>
    <t>Gerente de Planeación Fontur</t>
  </si>
  <si>
    <t>AREA</t>
  </si>
  <si>
    <t>CODIGO PROYECTO</t>
  </si>
  <si>
    <t>VIGENCIA</t>
  </si>
  <si>
    <t>CODIGO</t>
  </si>
  <si>
    <t>NOMBRE DEL PROYECTO</t>
  </si>
  <si>
    <t>Tipo Entidad</t>
  </si>
  <si>
    <t>Sector</t>
  </si>
  <si>
    <t>PROPONENTE</t>
  </si>
  <si>
    <t>LINEA ESTRATEGICA</t>
  </si>
  <si>
    <t>PROGRAMA</t>
  </si>
  <si>
    <t>FECHA APROBACION
CD</t>
  </si>
  <si>
    <t>FUENTE DE LOS RECURSOS</t>
  </si>
  <si>
    <t>VALOR APROBADO 
CD</t>
  </si>
  <si>
    <t>DEPARTAMENTO DE COBERTURA DEL PROYECTO</t>
  </si>
  <si>
    <t>CIUDAD O  MUNICIPIO DE COBERTURA DEL PROYECTO</t>
  </si>
  <si>
    <t>REGION</t>
  </si>
  <si>
    <t>POBLACION BENEFICIADA</t>
  </si>
  <si>
    <t>ESTADO DEL PROYECTO</t>
  </si>
  <si>
    <t>SUB-ESTADO</t>
  </si>
  <si>
    <t xml:space="preserve">REPORTE A LA FECHA
</t>
  </si>
  <si>
    <t>OBSERVACIONES AREA</t>
  </si>
  <si>
    <t xml:space="preserve">N° CONTRATO </t>
  </si>
  <si>
    <t xml:space="preserve">VALOR DEL CONTRATO </t>
  </si>
  <si>
    <t>ESTADO ACTUAL DEL CONTRATO</t>
  </si>
  <si>
    <t xml:space="preserve">% DE EJECUCION </t>
  </si>
  <si>
    <t>PAGADO</t>
  </si>
  <si>
    <t> AMAZONAS</t>
  </si>
  <si>
    <t> ANTIOQUIA</t>
  </si>
  <si>
    <t> ARAUCA</t>
  </si>
  <si>
    <t> ATLANTICO</t>
  </si>
  <si>
    <t>BOGOTA</t>
  </si>
  <si>
    <t> BOLIVAR</t>
  </si>
  <si>
    <t> BOYACA</t>
  </si>
  <si>
    <t> CALDAS</t>
  </si>
  <si>
    <t> CAQUETA</t>
  </si>
  <si>
    <t> CASANARE</t>
  </si>
  <si>
    <t> CAUCA</t>
  </si>
  <si>
    <t> CESAR</t>
  </si>
  <si>
    <t> CHOCO</t>
  </si>
  <si>
    <t> CORDOBA</t>
  </si>
  <si>
    <t> CUNDINAMARCA</t>
  </si>
  <si>
    <t> GUAINIA</t>
  </si>
  <si>
    <t> GUAVIARE</t>
  </si>
  <si>
    <t> HUILA</t>
  </si>
  <si>
    <t> LA GUAJIRA</t>
  </si>
  <si>
    <t> MAGDALENA</t>
  </si>
  <si>
    <t> META</t>
  </si>
  <si>
    <t> NARIÑO</t>
  </si>
  <si>
    <t> NORTE DE SANTANDER</t>
  </si>
  <si>
    <t> PUTUMAYO</t>
  </si>
  <si>
    <t> QUINDIO</t>
  </si>
  <si>
    <t> RISARALDA</t>
  </si>
  <si>
    <t> SAN ANDRES Y PROVIDENCIA</t>
  </si>
  <si>
    <t> SANTANDER</t>
  </si>
  <si>
    <t> SUCRE</t>
  </si>
  <si>
    <t> TOLIMA</t>
  </si>
  <si>
    <t> VALLE DEL CAUCA</t>
  </si>
  <si>
    <t> VAUPES</t>
  </si>
  <si>
    <t> VICHADA</t>
  </si>
  <si>
    <t>NACIONAL</t>
  </si>
  <si>
    <t>Priorizacion</t>
  </si>
  <si>
    <t>Decisión Comité Directivo</t>
  </si>
  <si>
    <t>Competitividad</t>
  </si>
  <si>
    <t>FNT-005-2016</t>
  </si>
  <si>
    <t>Realizar los eventos necesarios para el fortalecimiento competitivo del turismo para el año 2016</t>
  </si>
  <si>
    <t>MinCIT</t>
  </si>
  <si>
    <t>MinCIT - Ministerio de Comercio, Industria y Turismo</t>
  </si>
  <si>
    <t>Mejoramiento de la competitividad turística</t>
  </si>
  <si>
    <t>Programa 2: Formación, capacitación y sesibilidad turística</t>
  </si>
  <si>
    <t>Fiscales -Impuesto al Turismo</t>
  </si>
  <si>
    <t>Nacional</t>
  </si>
  <si>
    <t>FNT-214-2015</t>
  </si>
  <si>
    <t>Programa de formación en bilingüismo para la Policía de Turismo</t>
  </si>
  <si>
    <t>FNT-209-2015</t>
  </si>
  <si>
    <t>Programa integral de formación y capacitación para las posadas nativas de San Andrés, Providencia y Santa Catalina</t>
  </si>
  <si>
    <t>San Andrés y Providencia</t>
  </si>
  <si>
    <t>San Andrés; Providencia; Santa Catalina</t>
  </si>
  <si>
    <t>Promoción</t>
  </si>
  <si>
    <t>AD1-FNT-265-2014</t>
  </si>
  <si>
    <t>Campaña plan de medios Colombia es realismo mágico - Tercera Fase</t>
  </si>
  <si>
    <t>ProColombia</t>
  </si>
  <si>
    <t>Fortalecimiento del mercadeo y la promoción turística</t>
  </si>
  <si>
    <t>Programa 2: Mercadeo y promoción turística internacional</t>
  </si>
  <si>
    <t>Parafiscales</t>
  </si>
  <si>
    <t>AD1-FNT-194-2015</t>
  </si>
  <si>
    <t>Participación de los departamentos de Antioquia, Atlántico, Bolívar, Boyacá, Caldas, Cauca, Cesar, Córdoba, Cundinamarca, Huila, La Guajira, Magdalena, Meta, Nariño, Quindío, Risaralda, San Andrés, Santander, Sucre, Tolima y Valle del Cauca en la Vitrina Turística de Anato 2016</t>
  </si>
  <si>
    <t>Programa 5: Banco de proyectos turisticos de promoción</t>
  </si>
  <si>
    <t>Fiscales - Banco de proyectos</t>
  </si>
  <si>
    <t>Magdalena</t>
  </si>
  <si>
    <t>Promoción - ESCNNA</t>
  </si>
  <si>
    <t>AD1-FNT-057-2014</t>
  </si>
  <si>
    <t>Difusión de la campaña nacional de prevención de la Escnna en viajes y turismo</t>
  </si>
  <si>
    <t>Programa 1: Mercadeo y promoción turistica a nivel nacional</t>
  </si>
  <si>
    <t>Fiscal  - Multas</t>
  </si>
  <si>
    <t>FNT-191-2015</t>
  </si>
  <si>
    <t>Melgar, sol y diversión por naturaleza</t>
  </si>
  <si>
    <t>ET</t>
  </si>
  <si>
    <t>Alcaldía</t>
  </si>
  <si>
    <t>Alcaldía Municipal de Melgar</t>
  </si>
  <si>
    <t>Fiscales - Banco de Proyectos</t>
  </si>
  <si>
    <t>Tolima</t>
  </si>
  <si>
    <t>Melgar</t>
  </si>
  <si>
    <t>FNT-010-2016</t>
  </si>
  <si>
    <t>Promoción y difusión de destinos nacionales en el mercado de sus festividades 2016-2017</t>
  </si>
  <si>
    <t>Parafiscales: $1.300.000.000,00
Fiscales – Impuesto al Turismo: $1.500.000.000,00
Fiscales – Asistencia a la Promocion y Competitividad Turística a Nivel Nacional: $1.200.000.000,00</t>
  </si>
  <si>
    <t>FNT-009-2016</t>
  </si>
  <si>
    <t>Plan de promoción - Campaña Nacional Turismo 2016</t>
  </si>
  <si>
    <t>Parafiscal: $2.500.000.000
Fiscales-Asistencia: $1.500.000.000</t>
  </si>
  <si>
    <t>FNT-011-2016</t>
  </si>
  <si>
    <t>Apoyo a la promoción para destinos turísticos en estado de emergencia</t>
  </si>
  <si>
    <t>Infraestructura</t>
  </si>
  <si>
    <t>PDE-002-2014</t>
  </si>
  <si>
    <t>Apoyo para el diseño construcción y dotación del Centro de Eventos y Exposiciones Puerta de Oro en Barranquilla departamento del Atlántico</t>
  </si>
  <si>
    <t>Infraestructura turística</t>
  </si>
  <si>
    <t>Adecuación de la oferta turística</t>
  </si>
  <si>
    <t>Fiscales – Destinación Específica</t>
  </si>
  <si>
    <t>Atlántico</t>
  </si>
  <si>
    <t>Barranquilla</t>
  </si>
  <si>
    <t>FNT-206-2015</t>
  </si>
  <si>
    <t>Agenda académica: “Productividad y competitividad en la hotelería”</t>
  </si>
  <si>
    <t>Gremio</t>
  </si>
  <si>
    <t>Cotelco</t>
  </si>
  <si>
    <t>Asociación Hotelera y Turística de Colombia - Cotelco</t>
  </si>
  <si>
    <t>APROBADO
La ViceMinistra solicita que se proponga realizar la próxima Asamblea en uno de los destinos afectados por la disminución del petroleo, Ejemplo: Yopal</t>
  </si>
  <si>
    <t>FNT-002-2016</t>
  </si>
  <si>
    <t xml:space="preserve">VIII Encuentro Acolap “El futuro de los parques de  diversiones y del entretenimiento en Colombia: retos para hacer de ésta una industria que genera valor” </t>
  </si>
  <si>
    <t>Acolap</t>
  </si>
  <si>
    <t>Asociación Colombiana de Atracciones y Parques de Diversiones – Acolap</t>
  </si>
  <si>
    <t>Amazonas; Antioquia; Atlántico; Bolívar; Boyacá; Caldas; Chocó; Cundinamarca; Huila; La Guajira; Meta; Nariño; Quindío; Risaralda; Santander; Tolima; Valle del Cauca</t>
  </si>
  <si>
    <t>Medellín; Cali; Barranquilla; Cartagena; Neiva; Manizales; Pereira; Ibagué; Bucaramanga; Bogotá; Montenegro; Melgar; Girardot; Zipaquirá; Briceño; Riohacha; Pasto; Leticia; Villavicencio; Armenia; Quibdó</t>
  </si>
  <si>
    <t>FNT-212-2015</t>
  </si>
  <si>
    <t xml:space="preserve">XVII Congreso nacional de transporte y turismo - Aditt </t>
  </si>
  <si>
    <t>Aditt</t>
  </si>
  <si>
    <t>Asociación para el Desarrollo Integral del Transporte Terrestre Intermunicipal, Aditt</t>
  </si>
  <si>
    <t>FNT-207-2015</t>
  </si>
  <si>
    <t>Diseño del producto turístico del departamento del Huila enmarcado en las potencialidades y ventajas comparativas del departamento</t>
  </si>
  <si>
    <t>Gobernación</t>
  </si>
  <si>
    <t>Gobernación del Huila</t>
  </si>
  <si>
    <t>Programa 1: Adecuación de la oferta turística / Subprograma 6: Diseño de productos turísticos</t>
  </si>
  <si>
    <t>Fiscales - Impuesto al Turismo</t>
  </si>
  <si>
    <t xml:space="preserve">Huila </t>
  </si>
  <si>
    <t>San Agustín; Isnos; Villavieja; Neiva; Aipe; Rivera; Pitalito; Timana; Suaza; Acevedo; Garzón; Gigante; La Plata; Paicol; Nataga; Yaguara</t>
  </si>
  <si>
    <t>FNT-015-2016</t>
  </si>
  <si>
    <t>Estrategia para el desarrollo del turismo cultural en Colombia</t>
  </si>
  <si>
    <t>Programa 1: Adecuación de la oferta turística / Subprograma 3: Planificación turística</t>
  </si>
  <si>
    <t>Fiscales Asistencia a la Promoción y Competitividad Turística a Nivel Nacional - Línea: Financiar Proyectos de Competitividad Turística de cobertura nacional, en proyectos distintos a infraestructura turística</t>
  </si>
  <si>
    <t>APROBADO</t>
  </si>
  <si>
    <t>FNT-211-2015</t>
  </si>
  <si>
    <t>Diseño del producto turístico religioso: Santuario Santa Laura Montoya</t>
  </si>
  <si>
    <t>Alcaldía de Medellín</t>
  </si>
  <si>
    <t>Antioquia</t>
  </si>
  <si>
    <t>Medellín; Jericó</t>
  </si>
  <si>
    <t>FNT-215-2015</t>
  </si>
  <si>
    <t>Jornadas de intercambio, cooperación horizontal y sensibilización de turismo, paz y convivencia</t>
  </si>
  <si>
    <t>Antioquia; Chocó; Magdalena; Meta; Putumayo</t>
  </si>
  <si>
    <t>Cuatro destinos piloto Turismo, Paz y Convivencia: Camino Teyuna (Ciudad Perdida) en la Sierra Nevada de Santa Marta (Magdalena), Valle de Sibundoy y Mocoa en Putumayo, Urabá ‐ El Darién (Antioquia – Chocó) y La Sierra de la Macarena (Meta)</t>
  </si>
  <si>
    <t xml:space="preserve">FNT-048-2015 </t>
  </si>
  <si>
    <t>Apoyo a las Unidades Sectoriales de Normalización</t>
  </si>
  <si>
    <t>Programa 3: Calidad turística empresarial</t>
  </si>
  <si>
    <t>FNT-006-2016</t>
  </si>
  <si>
    <t>Administración y optimización de la Red Nacional de Puntos de Información Turística</t>
  </si>
  <si>
    <t>Programa 3: Información turística</t>
  </si>
  <si>
    <t xml:space="preserve"> Fiscales - Asistencia a la Promoción y Competitividad Turística a Nivel Nación - Línea: Financiar proyectos del programa de Asistencia a la Promoción a nivel Nacional e Internacional</t>
  </si>
  <si>
    <t>APROBADO, sujeto a revisar los costos del proyecto y presentar al próximo Comité el ajuste que se realice al presupuesto del mismo.  TAREA</t>
  </si>
  <si>
    <t>FNT-007-2016</t>
  </si>
  <si>
    <t>Promoción de la Red Turística de Pueblos Patrimonio de Colombia 2016</t>
  </si>
  <si>
    <t>Antioquia; Bolívar; Boyacá; Caldas; Córdoba; Cundinamarca; Magdalena; Norte de Santander; Santander; Tolima; Valle del Cauca</t>
  </si>
  <si>
    <t>Aguadas; Barichara; Ciénaga; El Jardín; Guadalajara de Buga; Villa de Guaduas; Honda; Jericó; La Playa de Belén; Monguí; Salamina; San Juan Girón; Santacruz de Lorica; Santa Cruz de Mompox; Santa Fe de Antioquia; Villa de Leyva; El Socorro</t>
  </si>
  <si>
    <t>FNT-205-2015</t>
  </si>
  <si>
    <t>Sistema de Información Turístico Regional de Norte de Santander -Situr Norte de Santander</t>
  </si>
  <si>
    <t xml:space="preserve"> Fiscales - Asistencia a la Promoción y Competitividad Turística a Nivel Nación - Línea: Financiar proyectos del programa de Asistencia a la Promoción a nivel regional</t>
  </si>
  <si>
    <t>Norte de Santander</t>
  </si>
  <si>
    <t>FNT-001-2016</t>
  </si>
  <si>
    <t>Promoción de productos turísticos en el marco de la estrategia turismo y deporte</t>
  </si>
  <si>
    <t>FNT-203-2015</t>
  </si>
  <si>
    <t>Promoción del Valle del Cauca como destino de eventos</t>
  </si>
  <si>
    <t>Valle del Cauca</t>
  </si>
  <si>
    <t>APROBADO, condicionado a la constitución del "Bureau"</t>
  </si>
  <si>
    <t>FNT-013-2016</t>
  </si>
  <si>
    <t>Implementación, fabricación, suministro e instalación de la señalización turística de Paisaje Cultural Cafetero - PCC</t>
  </si>
  <si>
    <t>Fiscales - Asistencia a la Promoción y Competitividad Turística a Nivel Nacional - Linea: Financiar o co-financiar la construcción de obras de Infraestructura Turística en las Regiones</t>
  </si>
  <si>
    <t>Caldas; Quindío; Risaralda; Valle del Cauca</t>
  </si>
  <si>
    <t>47 municipios</t>
  </si>
  <si>
    <t>AD1-FNT-020-2015</t>
  </si>
  <si>
    <t>Adición a la construcción de la segunda etapa de Sendero al Pico Providencia</t>
  </si>
  <si>
    <t>Fiscales - Asistencia a la Promoción y Competitividad Turística a Nivel Nacional  - Línea: Construcción de Obras de Infraestructura Turística en las Regiones</t>
  </si>
  <si>
    <t>Providencia</t>
  </si>
  <si>
    <t>FNT-024-2016</t>
  </si>
  <si>
    <t>Homologación por parte del Consejo Global de Turismo Sostenible de cuatro normas técnicas sectoriales de turismo sostenible, NTS-TS-001-1, NTS-TS-002, NTS-TS-003 y NTS-TS-005</t>
  </si>
  <si>
    <t xml:space="preserve"> Fiscales Asistencia a la Promoción y Competitividad Turística a Nivel Nacional  - Línea Financiar Proyectos de Competitividad Turística de Cobertura Nacional, en Proyectos distintos a Infraestructura Turística.</t>
  </si>
  <si>
    <t>Aprobado</t>
  </si>
  <si>
    <t>FNT-198-2015</t>
  </si>
  <si>
    <t>Recorridos virtuales por los Parques Nacionales Naturales de Colombia</t>
  </si>
  <si>
    <t>Bolívar; Huila; Magdalena; Meta; San Andrés y Providencia</t>
  </si>
  <si>
    <t>FNT-034-2016</t>
  </si>
  <si>
    <t>Alianza Pacífico 2016</t>
  </si>
  <si>
    <t>Pendiente</t>
  </si>
  <si>
    <t>Atander el pago de os pasivos laborales y pensionales del "Hotel El Prado"</t>
  </si>
  <si>
    <t>N/A
bienes</t>
  </si>
  <si>
    <t>N/A</t>
  </si>
  <si>
    <t xml:space="preserve">FISCAL Recursos CNT
Rendimientos derivados de la  
explotación económica de los bienes de la CNT
</t>
  </si>
  <si>
    <t>FNT-016-2016</t>
  </si>
  <si>
    <t>Participación de agencias de viajes colombianas en ferias y ruedas de negocios internacionales 2016</t>
  </si>
  <si>
    <t>Anato</t>
  </si>
  <si>
    <t>Asociación Colombiana de Agencias de Viajes y Turismo - Anato</t>
  </si>
  <si>
    <t>FNT-020-2016</t>
  </si>
  <si>
    <t>50th best restaurants</t>
  </si>
  <si>
    <t xml:space="preserve">Parafiscales </t>
  </si>
  <si>
    <t>FNT-008-2016</t>
  </si>
  <si>
    <t>Fortalecimiento y posicionamiento del programa Tarjeta Joven por medio de herramientas vitales para su crecimiento</t>
  </si>
  <si>
    <t>APROBADO, sujeto a presentar trimestralmente el informe de resultados de las metas propuestas.</t>
  </si>
  <si>
    <t>FNT-027-2016</t>
  </si>
  <si>
    <t>Implementación de la NTS-TS-001-1 en un área turística delimitada de seis destinos turísticos de Colombia</t>
  </si>
  <si>
    <t>Programa 1: Adecuación de la oferta turística / Subprograma 4: Calidad turística de destinos</t>
  </si>
  <si>
    <t xml:space="preserve"> Fiscales Asistencia a la Promoción y Competitividad Turística a Nivel Nacional Línea: Financiar proyectos de competitividad turística regional, en proyectos distintos a infraestructura turística.</t>
  </si>
  <si>
    <t>Antioquia; Boyacá; Quindío; Risaralda</t>
  </si>
  <si>
    <t>Filandia; Salento; Monguí; Jericó; Santa Rosa de Cabal; Pijao</t>
  </si>
  <si>
    <t>FNT-028-2016</t>
  </si>
  <si>
    <t>Mantenimiento de la Certificación de la Playa la Aguada ubicada en el PNN Utría</t>
  </si>
  <si>
    <t>Mejoramiento de la Competitividad Turística</t>
  </si>
  <si>
    <t>Programa 1: Adecuación de la oferta turística, Calidad turística de destinos</t>
  </si>
  <si>
    <t>Fiscales - Asistencia a la Promoción y Competitividad Turística a Nivel Nacional  - Línea: Financiar proyectos de competitividad turística de cobertura nacional, en proyectos distintos a Infraestructura Turística</t>
  </si>
  <si>
    <t>Chocó</t>
  </si>
  <si>
    <t>Bahía Solano; Nuquí</t>
  </si>
  <si>
    <t>FNT-031-2016</t>
  </si>
  <si>
    <t>Fase 1: Apoyo a la implementación de las Normas Técnicas Sectoriales de Turismo de Aventura en 100 agencias de viajes que operan actividades de turismo de aventura en Colombia</t>
  </si>
  <si>
    <t xml:space="preserve"> Fiscales Asistencia a la Promoción y Competitividad Turística a Nivel Nacional - Línea: Financiar proyectos de competitividad turística de cobertura nacional, en proyectos distintos a Infraestructura Turística.</t>
  </si>
  <si>
    <t>FNT-032-2016</t>
  </si>
  <si>
    <t>Guías para la implementación de cuatro Normas Técnicas Sectoriales de Turismo Aventura (NTS-AV-014, NTS-AV-015, NTS-GT-011, NTS-GT-013) y una de Turismo Sostenible (NTS-TS006-1)</t>
  </si>
  <si>
    <t xml:space="preserve"> Fiscales - Asistencia a la Promoción y Competitividad Turística a Nivel Nacional - Línea: Financiar proyectos de competitividad turística de cobertura nacional, en proyectos distintos a Infraestructura Turística.</t>
  </si>
  <si>
    <t>FNT-035-2016</t>
  </si>
  <si>
    <t xml:space="preserve">Ruedas de negocios internacionales 2016 </t>
  </si>
  <si>
    <t>FNT-039-2016</t>
  </si>
  <si>
    <t>Ferias Internacionales 2do. semestre 2016</t>
  </si>
  <si>
    <t>FNT-040-2016</t>
  </si>
  <si>
    <t>Colombia Nature Travel Mart Rueda de Negocios 2016</t>
  </si>
  <si>
    <t>FNT-036-2016</t>
  </si>
  <si>
    <t xml:space="preserve">Campaña Colombia limpia 2016 </t>
  </si>
  <si>
    <t>Programa 1: Mercadeo y promoción turística a nivel nacional</t>
  </si>
  <si>
    <t xml:space="preserve">Fiscales Asistencia a la Promoción y Competitividad Turística a Nivel Nacional Linea: Financiar Proyectos del Programa de Asistencia a la Promoción Turística a Nivel Nacional e Internacional. </t>
  </si>
  <si>
    <t>FNT-051-2016</t>
  </si>
  <si>
    <t>Foro Económico Mundial para Latinoamérica - WEF</t>
  </si>
  <si>
    <t xml:space="preserve"> Parafiscales</t>
  </si>
  <si>
    <t xml:space="preserve">FNT-018-2016 </t>
  </si>
  <si>
    <t>Promoción de Riohacha en el marco de la feria Expoguajira</t>
  </si>
  <si>
    <t>Fortalecimiento del Mercadeo y la promoción turistica</t>
  </si>
  <si>
    <t>Programa 5: Banco de Proyectos turisticos de promoción</t>
  </si>
  <si>
    <t xml:space="preserve"> La Guajira </t>
  </si>
  <si>
    <t xml:space="preserve">La Guajira </t>
  </si>
  <si>
    <t xml:space="preserve">FNT-038-2016 </t>
  </si>
  <si>
    <t>Promoción del producto turístico de Norte de Santander</t>
  </si>
  <si>
    <t>entidad mixta</t>
  </si>
  <si>
    <t>Corporación Mixta de Promoción de Norte de Santander</t>
  </si>
  <si>
    <t xml:space="preserve">FNT-052-2016 </t>
  </si>
  <si>
    <t>Promoción internacional de Colombia con aerolíneas</t>
  </si>
  <si>
    <t>Procolombia</t>
  </si>
  <si>
    <t>Programa 2: Mercadeo y promoción turistica internacional</t>
  </si>
  <si>
    <t xml:space="preserve"> Parafiscales </t>
  </si>
  <si>
    <t xml:space="preserve">FNT-046-2016 </t>
  </si>
  <si>
    <t>Promoción de los atractivos y productos turísticos del departamento de Risaralda</t>
  </si>
  <si>
    <t>Gremio de hoteles</t>
  </si>
  <si>
    <t>Corporación Cámara Colombiana de Turismo Eje Cafetero - Risaralda</t>
  </si>
  <si>
    <t xml:space="preserve">Programa 1: Mercadeo y promoción turistica a nivel nacional </t>
  </si>
  <si>
    <t>Risaralda</t>
  </si>
  <si>
    <t>VARIOS</t>
  </si>
  <si>
    <t xml:space="preserve">FNT-053-2016 </t>
  </si>
  <si>
    <t>Segunda edición de la Guía Náutica de Colombia</t>
  </si>
  <si>
    <t xml:space="preserve"> Fiscales - Asistencia a la Promoción y Competitividad Turística a Nivel Nacional - Línea: FINANCIAR PROYECTOS DEL PROGRAMA DE ASISTENCIA A LA PROMOCION A NIVEL NACIONAL E INTERNACIONAL.</t>
  </si>
  <si>
    <t xml:space="preserve">FNT-062-2016 </t>
  </si>
  <si>
    <t>Rueda de negocios en el marco del Congreso Nacional Hotelero 2016</t>
  </si>
  <si>
    <t>FNT-019-2016</t>
  </si>
  <si>
    <t>Diplomado en Normas Internacionales de Auditoria – NIAS</t>
  </si>
  <si>
    <t>Asociación Hotelera y Turística de Colombia - Cotelco Tolima</t>
  </si>
  <si>
    <t>Mejoramiento de la competitividad turistica</t>
  </si>
  <si>
    <t>Programa 2: Formación, capacitación y sensibilización turistica</t>
  </si>
  <si>
    <t>Cundinamarca; Tolima</t>
  </si>
  <si>
    <t>FNT-025-2016</t>
  </si>
  <si>
    <t>XXI Congreso Nacional de Agencias de Viajes 2016</t>
  </si>
  <si>
    <t>FNT-037-2016</t>
  </si>
  <si>
    <t>Seminario turismo accesible en Colombia "Herramientas y buenas prácticas en el sector hotelero"</t>
  </si>
  <si>
    <t xml:space="preserve">FNT-041-2016 </t>
  </si>
  <si>
    <t>Estudio de la normatividad en los países de la región sobre tiempo compartido turístico para obtener un modelo para Colombia</t>
  </si>
  <si>
    <t>Programa 4: Estudios, innovación y desarrollo tecnologico</t>
  </si>
  <si>
    <t xml:space="preserve">FNT-048-2016 </t>
  </si>
  <si>
    <t>FASE 1: Apoyo a 200 guías de turismo en la implementación de nueve normas técnicas sectoriales de guías de turismo (NTS-GT005, NTS-GT006, NTS-GT007, NTS-GT008, NTS-GT009, NTS-GT010, NTS-GT011, NTS-GT012 Y NTS-GT013)</t>
  </si>
  <si>
    <t>Programa 3: Calidad turistica empresarial</t>
  </si>
  <si>
    <t>Fiscales Asistencia a a la Promoción y Competitividad Turística a Nivel Nacional - Línea: Financiar Proyectos de Competitividad Turística de Cobertura Nacional, en Proyectos distintos a Infraestructura Turística</t>
  </si>
  <si>
    <t xml:space="preserve">FNT-049-2016 </t>
  </si>
  <si>
    <t>Aplicativo móvil y tarjetas profesionales para la identificación de guías de turismo formales (dirigido a turistas, guías de turismo y autoridades locales de turismo)</t>
  </si>
  <si>
    <t>Fiscales Asistencia a la Promoción y Competitividad Turística a Nivel Nacional - Línea: Financiar Proyectos de Competitividad Turística de Cobertura Nacional, en Proyectos distintos a Infraestructura Turística</t>
  </si>
  <si>
    <t>APROBADO. LOS MIEMBROS DEL COMITÉ SUGIRIERON COLGARSE A LA APLICACIÓN DE COLOMBIA.TRAVEL</t>
  </si>
  <si>
    <t>FNT-043-2016</t>
  </si>
  <si>
    <t>Diseño del producto turístico náutico para San Andrés, Providencia y Santa Catalina</t>
  </si>
  <si>
    <t>Programa 1: Adecuación de la oferta turistica subprograma: Diseño de producto turistico</t>
  </si>
  <si>
    <t>Fiscales - Asistencia a la Promoción y Competitividad Turística a Nivel Nacional - Línea: Financiar proyectos de competitividad turística regional, en proyectos distintos a infraestructura turística</t>
  </si>
  <si>
    <t xml:space="preserve">FNT-064-2016 </t>
  </si>
  <si>
    <t>Ecoturismo en PNN de Colombia, como impulso al desarrollo regional y la competitividad turística</t>
  </si>
  <si>
    <t>Programa 1: Adecuación de la oferta turistica subprograma: Estructuración de proyectos</t>
  </si>
  <si>
    <t xml:space="preserve"> Fiscales Asistencia a la Promoción y Competitividad Turística a Nivel Nacional - Línea: Financiar proyectos de competitividad turística regional, en proyectos distintos a infraestructura turística.</t>
  </si>
  <si>
    <t>FNT-071-2016</t>
  </si>
  <si>
    <t>Congreso Nacional Hotelero 2016: Hotelería, retos y oportunidades</t>
  </si>
  <si>
    <t>FNT-063-2016</t>
  </si>
  <si>
    <t>Fortalecimiento del bilingüismo del personal vinculado al turismo</t>
  </si>
  <si>
    <t>Bienes</t>
  </si>
  <si>
    <t>X</t>
  </si>
  <si>
    <t>Enero a junio 2016</t>
  </si>
  <si>
    <t>No. Departamentos de Colombia</t>
  </si>
  <si>
    <t xml:space="preserve">Total Departamentos </t>
  </si>
  <si>
    <t>% departtamentos</t>
  </si>
  <si>
    <t>Departamentos</t>
  </si>
  <si>
    <t>Total</t>
  </si>
  <si>
    <t>Proyecto / Adición</t>
  </si>
  <si>
    <t>ÁREA</t>
  </si>
  <si>
    <t>CÓDIGO PROYECTO</t>
  </si>
  <si>
    <t>CÓDIGO</t>
  </si>
  <si>
    <t>LÍNEA ESTRATÉGICA</t>
  </si>
  <si>
    <t>FECHA APROBACIÓN
CD</t>
  </si>
  <si>
    <t>$ Contrapartida</t>
  </si>
  <si>
    <t>VLR TOTAL</t>
  </si>
  <si>
    <t>DEPARTAMENTO DE impacto DEL PROYECTO</t>
  </si>
  <si>
    <t>CIUDAD O  MUNICIPIO DE impacto DEL PROYECTO</t>
  </si>
  <si>
    <t>REGIÓN</t>
  </si>
  <si>
    <t>POBLACIÓN BENEFICIADA</t>
  </si>
  <si>
    <t>OBSERVACIONES ÁREA</t>
  </si>
  <si>
    <t xml:space="preserve">% DE EJECUCIÓN </t>
  </si>
  <si>
    <t> ATLÁNTICO</t>
  </si>
  <si>
    <t>BOGOTÁ</t>
  </si>
  <si>
    <t> BOLÍVAR</t>
  </si>
  <si>
    <t> BOYACÁ</t>
  </si>
  <si>
    <t> CAQUETÁ</t>
  </si>
  <si>
    <t> CÓRDOBA</t>
  </si>
  <si>
    <t> GUAINÍA</t>
  </si>
  <si>
    <t> QUINDÍO</t>
  </si>
  <si>
    <t> SAN ANDRÉS Y PROVIDENCIA</t>
  </si>
  <si>
    <t> VAUPÉS</t>
  </si>
  <si>
    <t>Priorización</t>
  </si>
  <si>
    <t>Proyecto</t>
  </si>
  <si>
    <t>FNT-042-2016</t>
  </si>
  <si>
    <t>Alimentarte Foro Gastronómico Internacional 2016, Colombia: gastronomía y paz</t>
  </si>
  <si>
    <t>Acodrés</t>
  </si>
  <si>
    <t>Asociación Colombiana de la Industria Gastronómica - Acodrés</t>
  </si>
  <si>
    <t>Programa 2: Formación, capacitación y sensibilización turística</t>
  </si>
  <si>
    <t>Parafiscal</t>
  </si>
  <si>
    <t>FNT-066-2016</t>
  </si>
  <si>
    <t>16 Encuentro Nacional de Transporte Turístico, Escolar y Empresarial</t>
  </si>
  <si>
    <t>Acoltés</t>
  </si>
  <si>
    <t>Asociación Colombiana de Transporte Terrestre Automotor Especial - Acoltés</t>
  </si>
  <si>
    <t>FNT-044-2016</t>
  </si>
  <si>
    <t>Bogotá, una ciudad gastronómica con "Alimentarte Food Festival"</t>
  </si>
  <si>
    <t>Asociación Colombiana de la Industria Gastronómica - Acodrés (Capítulo Bogotá)</t>
  </si>
  <si>
    <t>Bogotá</t>
  </si>
  <si>
    <t>FNT-079-2016</t>
  </si>
  <si>
    <t>Ruedas de negocios "Turismo Negocia" en 12  destinos de Colombia</t>
  </si>
  <si>
    <t>Ministerio de Comercio, Industria y Turismo - MinCIT</t>
  </si>
  <si>
    <r>
      <t xml:space="preserve">Fiscal - Asistencia a la promoción y competitividad turística a nivel nacional - Línea: Financiar proyectos del programa de asistencia a la promoción a nivel nacional e internacional $1.793.875.435 </t>
    </r>
    <r>
      <rPr>
        <b/>
        <sz val="8"/>
        <rFont val="Calibri  "/>
      </rPr>
      <t>+</t>
    </r>
    <r>
      <rPr>
        <sz val="8"/>
        <rFont val="Calibri  "/>
      </rPr>
      <t xml:space="preserve"> Fiscal Impuesto al turismo $486.324.968 </t>
    </r>
    <r>
      <rPr>
        <b/>
        <sz val="8"/>
        <rFont val="Calibri  "/>
      </rPr>
      <t>+</t>
    </r>
    <r>
      <rPr>
        <sz val="8"/>
        <rFont val="Calibri  "/>
      </rPr>
      <t xml:space="preserve"> Parafiscal $1.200.000.000</t>
    </r>
  </si>
  <si>
    <t>Amazonas; Antioquia; Guaviare; Huila; La Guajira; Magdalena; Meta; Nariño; Norte de Santander; Quindío; San Andrés; Tolima</t>
  </si>
  <si>
    <t>[Amazonas] Leticia; [Antioquia] Apartadó; [Guaviare] San José del Guaviare; [Huila] Neiva; [La Guajira] Riohacha; [Magdalena] Santa Marta; [Meta] Villavicencio; [Nariño] Pasto; [Norte de Santander] Cúcuta; [Quindío] Armenia; [San Andrés] San Andrés; [Tolima] Ibagué</t>
  </si>
  <si>
    <t>FNT-076-2016</t>
  </si>
  <si>
    <t>Posicionamiento del Geoturismo Caribean Colombia</t>
  </si>
  <si>
    <t>Fiscal - Impuesto al turismo</t>
  </si>
  <si>
    <t>San Andrés</t>
  </si>
  <si>
    <t>Adición</t>
  </si>
  <si>
    <t>AD1-FNT-009-2016</t>
  </si>
  <si>
    <t>Plan de promoción - Campaña Nacional de Turismo 2016</t>
  </si>
  <si>
    <t>FNT-069-2016</t>
  </si>
  <si>
    <t>Programa de formadores extranjeros para la enseñanza del inglés</t>
  </si>
  <si>
    <t>Fiscal - Asistencia a la promoción y competitividad turística a nivel nacional - Línea: Financiar proyectos de competitividad turística de cobertura nacional en proyectos distintos a infraestructura turística</t>
  </si>
  <si>
    <t>FNT-061-2016</t>
  </si>
  <si>
    <t>Formación y capacitación integral para los comerciantes y cocineros de las plazas de mercado de los municipios de Villa de Leyva, Gachantivá, Sutamarchán y Sáchica</t>
  </si>
  <si>
    <t>Boyacá</t>
  </si>
  <si>
    <t>Villa de Leyva; Gachantivá; Sutamarchán; Sáchica</t>
  </si>
  <si>
    <t>FNT-075-2016</t>
  </si>
  <si>
    <t>Fase 1: implementación de la norma técnica sectorial de turismo sostenible NTS-TS-002 en doce establecimientos de alojamiento y hospedaje y la norma técnica sectorial de turismo sostenible NTS-TS-003 en dos agencias de viajes en Puerto Nariño, Amazonas</t>
  </si>
  <si>
    <t>Fiscal - Asistencia a la promoción y competitividad turística a nivel nacional - Línea: Financiar proyectos de competitividad turística regional en proyectos distintos a infraestructura turística</t>
  </si>
  <si>
    <t>Amazonas</t>
  </si>
  <si>
    <t>Puerto Nariño</t>
  </si>
  <si>
    <t>FNT-081-2016</t>
  </si>
  <si>
    <t>V Congreso de Aviturismo "aves de los bosques húmedos"</t>
  </si>
  <si>
    <t>Asociación Hotelera y Turística de Colombia - Cotelco Caldas</t>
  </si>
  <si>
    <t>AD1-FNT-179-2015</t>
  </si>
  <si>
    <t>Determinación de un modelo de gestión estratégica de turismo, paz y convivencia</t>
  </si>
  <si>
    <t>[Antioquia] Necoclí (Golfo de Urabá); [Chocó] Acandí (Golfo de Urabá); [Magdalena] Santa Marta (Camino Teyuna - Ciudad Perdida en la Sierra Nevada de Santa Marta); [Meta] La Macarena (La Sierra de la Macarena); [Putumayo] Santiago; San Francisco (Valle de Sibundoy)</t>
  </si>
  <si>
    <t>FNT-045-2016</t>
  </si>
  <si>
    <t>Plan de promoción de las agencias de viajes 2016 - Fase VI</t>
  </si>
  <si>
    <t xml:space="preserve">Nacional </t>
  </si>
  <si>
    <t>FNT-054-2016</t>
  </si>
  <si>
    <t>Promoción internacional del Paisaje Cultural Cafetero de Colombia</t>
  </si>
  <si>
    <t xml:space="preserve">FNT-058-2016 </t>
  </si>
  <si>
    <t>Plan de medios 2016 – Colombia es Realismo Mágico</t>
  </si>
  <si>
    <t>FNT-059-2016</t>
  </si>
  <si>
    <t>Promoción de Medellín en el marco del Premio y Festival Gabriel García Márquez 2016</t>
  </si>
  <si>
    <t>Programa 5: Banco de proyectos turísticos de promoción</t>
  </si>
  <si>
    <t>Medellín</t>
  </si>
  <si>
    <t>FNT-060-2016</t>
  </si>
  <si>
    <t>Campaña de promoción de Cali: "Viva la moda - viva Cali"</t>
  </si>
  <si>
    <t>Fenalco</t>
  </si>
  <si>
    <t>Federación Nacional de Comerciantes - Fenalco Valle</t>
  </si>
  <si>
    <t>Cali</t>
  </si>
  <si>
    <t>FNT-073-2016</t>
  </si>
  <si>
    <t>Plan promocional de Cali y Valle del Cauca como destino turístico - Fase II</t>
  </si>
  <si>
    <t>Asociación Hotelera y Turística de Colombia - Cotelco Valle del Cauca</t>
  </si>
  <si>
    <t>AD2-FNT-043-2009</t>
  </si>
  <si>
    <r>
      <rPr>
        <b/>
        <sz val="8"/>
        <rFont val="Calibri  "/>
      </rPr>
      <t>Cable aéreo sector Cable Plaza - Yarumos</t>
    </r>
    <r>
      <rPr>
        <sz val="8"/>
        <rFont val="Calibri  "/>
      </rPr>
      <t xml:space="preserve">  (Adición obras complementarias y puesta en funcionamiento del sistema lineal teleférico los Yarumos en la ciudad de Manizales)</t>
    </r>
  </si>
  <si>
    <t>Programa 1: Adecuación de la oferta turística / Subprograma 2: Construcción de obras de infraestructura turística</t>
  </si>
  <si>
    <t xml:space="preserve">Fiscal - Asistencia a la promoción y competitividad turística a nivel nacional - Línea: Financiar o cofinanciar la construcción de obras de infraestructura turística en las regiones </t>
  </si>
  <si>
    <t>Caldas</t>
  </si>
  <si>
    <t>Manizales</t>
  </si>
  <si>
    <t>FNT-055-2016</t>
  </si>
  <si>
    <t>Estudios y diseños para la reorganización arquitectónica y urbanística del Parque Natural Johnny Cay en San Andrés isla</t>
  </si>
  <si>
    <t>Programa 1: Adecuación de la oferta turística / Subprograma 1: Estudios y diseños de infraestructura turística</t>
  </si>
  <si>
    <t>Fiscal - Asistencia a la promoción y competitividad turística a nivel nacional - Línea: Financiar o cofinanciar estudios y diseños de proyectos de infraestructura turística en las regiones</t>
  </si>
  <si>
    <t>FNT-087-2016</t>
  </si>
  <si>
    <t>Apoyo al XIV Congreso Gastronómico de Popayán</t>
  </si>
  <si>
    <t>FNT-089-2016</t>
  </si>
  <si>
    <t>Servicio de telecomunicación móvil con destinos a 163 corredores turísticos</t>
  </si>
  <si>
    <t xml:space="preserve">Programa 1: Adecuación de la oferta turística / Subprograma 5: Seguridad turística </t>
  </si>
  <si>
    <t>FNT-070-2016</t>
  </si>
  <si>
    <t>Misión México para empresarios del transporte especializado de turismo</t>
  </si>
  <si>
    <t>APROBADO, sujeto a revisar costos del proyecto, valor convocatoria y tiquetes, entre otros.</t>
  </si>
  <si>
    <t>FNT-082-2016</t>
  </si>
  <si>
    <t>Congreso Nacional de Termalismo y Tercer Simposio de Termalismo y Spa</t>
  </si>
  <si>
    <t>Asociación Hotelera y Turística de Colombia - Cotelco Risaralda</t>
  </si>
  <si>
    <t>FNT-065-2016</t>
  </si>
  <si>
    <t>Seminario de Formación Turística Anato y la OMT 2016</t>
  </si>
  <si>
    <t>Bogotá; Magdalena; San Andrés</t>
  </si>
  <si>
    <t>Bogotá; [Magdalena] Santa Marta; [San Andrés] San Andrés</t>
  </si>
  <si>
    <t>FNT-072-2016</t>
  </si>
  <si>
    <t>Promoción del departamento de Antioquia como un destino turístico competitivo, sostenible e innovador</t>
  </si>
  <si>
    <t>Gobernación de Antioquia</t>
  </si>
  <si>
    <t>FNT-077-2016</t>
  </si>
  <si>
    <t>Apoyo a la comercialización de los destinos de turismo y paz</t>
  </si>
  <si>
    <t>FNT-078-2016</t>
  </si>
  <si>
    <t>VIII Concurso Nacional de Fotografía Turística Revela Colombia 2016</t>
  </si>
  <si>
    <t>FNT-085-2016</t>
  </si>
  <si>
    <t>Promoción nacional del XIV Congreso Gastronómico de Popayán como parte de la oferta turística del Cauca</t>
  </si>
  <si>
    <t>Asociación Hotelera y Turística de Colombia - Cotelco Cauca</t>
  </si>
  <si>
    <t>Cauca</t>
  </si>
  <si>
    <t>Popayán</t>
  </si>
  <si>
    <t>APROBADO, Sujeto a reenfocar el plan de medios de tal forma que, haya mayor parte digital, ajustando pauta nacional.</t>
  </si>
  <si>
    <t>FNT-103-2016</t>
  </si>
  <si>
    <t>Insertos guías de rutas por Colombia 2016 - 2017</t>
  </si>
  <si>
    <t>AD3-PDE-007-2014</t>
  </si>
  <si>
    <r>
      <rPr>
        <b/>
        <strike/>
        <sz val="8"/>
        <rFont val="Calibri  "/>
      </rPr>
      <t>Construcción</t>
    </r>
    <r>
      <rPr>
        <sz val="8"/>
        <rFont val="Calibri  "/>
      </rPr>
      <t xml:space="preserve"> Parque Temático Flora y Fauna de Pereira</t>
    </r>
  </si>
  <si>
    <t>Fiscal - Asistencia, Línea: Financiar o co-financiar la construcción de obras de infraestructura turística en las regiones</t>
  </si>
  <si>
    <t>Pereira</t>
  </si>
  <si>
    <t>AD-DVT-826-2013</t>
  </si>
  <si>
    <r>
      <rPr>
        <b/>
        <strike/>
        <sz val="8"/>
        <rFont val="Calibri  "/>
      </rPr>
      <t xml:space="preserve">Construcción del </t>
    </r>
    <r>
      <rPr>
        <sz val="8"/>
        <rFont val="Calibri  "/>
      </rPr>
      <t>Centro de Convenciones de Pereira</t>
    </r>
    <r>
      <rPr>
        <b/>
        <strike/>
        <sz val="8"/>
        <rFont val="Calibri  "/>
      </rPr>
      <t xml:space="preserve"> y Risaralda - Expofuturo</t>
    </r>
  </si>
  <si>
    <t>Fiscal - Asistencia a la promoción y competitividad turística a nivel nacional - Línea: Financiar o cofinanciar la construcción de obras de infraestructura turística en las regiones</t>
  </si>
  <si>
    <t>FNT-117-2016</t>
  </si>
  <si>
    <t>Diseño, implementación y seguimiento de corredores turísticos regionales</t>
  </si>
  <si>
    <t>FNT-094-2016</t>
  </si>
  <si>
    <t>Fase 1: diseño e implementación de una ruta de aviturismo para los Andes Centrales</t>
  </si>
  <si>
    <t>Caldas; Quindío; Risaralda</t>
  </si>
  <si>
    <t>Algunos sitios posibles para la intervención en el área propuesta son: Santuario de Fauna y Flora Otún Quimbaya, área de influencia del Parque Nacional Natural Tatamá en Risaralda, Reserva Río Blanco y alrededores de Manizales, algunos municipios del oriente de Caldas, y Reserva Barbas Bremen en Quindío</t>
  </si>
  <si>
    <t>FNT-057-2016</t>
  </si>
  <si>
    <t>Colombia Travel Expo</t>
  </si>
  <si>
    <t>Asociación Hotelera y Turística de Colombia - Cotelco Antioquia-Chocó</t>
  </si>
  <si>
    <t>Fiscal - Impuesto al turismo $33.085.333 + Parafiscal $429.000.000</t>
  </si>
  <si>
    <t>FNT-118-2016</t>
  </si>
  <si>
    <t>II edición de Micsur</t>
  </si>
  <si>
    <t xml:space="preserve">Fiscal - Impuesto al turismo $280.930.000 + Parafiscal $19.070.000 </t>
  </si>
  <si>
    <t>FNT-029-2016</t>
  </si>
  <si>
    <t>Diseño e implementación del producto turístico para el municipio de Armenia - Quindío y Manizales - Caldas "Clúster de Eventos y Convenciones PCC"</t>
  </si>
  <si>
    <t>Alcaldía de Armenia; Alcaldía de Manizales</t>
  </si>
  <si>
    <t>[Caldas] Manizales; [Quindío] Armenia; [Risaralda] Pereira</t>
  </si>
  <si>
    <t>FNT-033-2016</t>
  </si>
  <si>
    <t>Diseño del producto turístico náutico y fluvial del departamento de Córdoba</t>
  </si>
  <si>
    <t>Gobernación de Córdoba</t>
  </si>
  <si>
    <t>Córdoba</t>
  </si>
  <si>
    <t>Montería; Cereté; San Pelayo; Santa Cruz de Lorica; San Bernardo del Viento; San Antero</t>
  </si>
  <si>
    <t>FNT-108-2016</t>
  </si>
  <si>
    <t>Cartillas de buenas prácticas de avitursimo</t>
  </si>
  <si>
    <t>FNT-122-2016</t>
  </si>
  <si>
    <t>Diplomado en Gestión Integral de Destinos Turísticos</t>
  </si>
  <si>
    <t>APROBADO, sujeto a renegociar el costo del proyecto e informarle al Comité Directivo antes de iniciar su ejecución.</t>
  </si>
  <si>
    <t>AD1-FNT-048-2015</t>
  </si>
  <si>
    <t>Apoyo a las unidades sectoriales de normalización</t>
  </si>
  <si>
    <t>FNT-123-2016</t>
  </si>
  <si>
    <t>Becas a la excelencia en turismo para estudiantes de los Colegios Amigos del Turismo</t>
  </si>
  <si>
    <t>FNT-096-2016</t>
  </si>
  <si>
    <t>VIII Congreso Nacional de Restaurantes</t>
  </si>
  <si>
    <t>FNT-088-2016</t>
  </si>
  <si>
    <t xml:space="preserve">Promoción de Bogotá como destino turístico  internacional </t>
  </si>
  <si>
    <t>Alcaldía Mayor de Bogotá - Instituto Distrital de Turismo</t>
  </si>
  <si>
    <t>FNT-100-2016</t>
  </si>
  <si>
    <t>Promoción turística nacional del departamento del Meta 2016</t>
  </si>
  <si>
    <t>Corporación/Instituto de Turismo</t>
  </si>
  <si>
    <t>Instituto de Turismo del Meta - Gobernación del Meta</t>
  </si>
  <si>
    <t>Apoyo presupuestal a la Red Turística de Pueblos Patrimonio de Colombia</t>
  </si>
  <si>
    <t>Otros recursos</t>
  </si>
  <si>
    <t>[Antioquia] El Jardín; Jericó; Santa Fe de Antioquia; [Bolívar] Santa Cruz de Mompox; [Boyacá] Monguí; Villa de Leyva; [Caldas] Aguadas; Salamina; [Córdoba] Santacruz de Lorica; [Cundinamarca] Villa de Guaduas; [Magdalena] Ciénaga; [Norte de Santander] La Playa de Belén; [Santander] Barichara; San Juan Girón; El Socorro;  [Tolima] Honda; [Valle del Cauca] Guadalajara de Buga</t>
  </si>
  <si>
    <t>FNT-115-2016</t>
  </si>
  <si>
    <t>Curso EDX para el turismo en el pos acuerdo</t>
  </si>
  <si>
    <t>FNT-114-2016</t>
  </si>
  <si>
    <t>Implementación de la norma  NTS-TS-001-1 en la Candelaria, Bogotá</t>
  </si>
  <si>
    <t>FNT-132-2016</t>
  </si>
  <si>
    <t>Apoyo a los prestadores de servicios turísticos beneficiarios del proyecto FNT-083-2015, en la implementación de las NTS de turismo sostenible</t>
  </si>
  <si>
    <t>FNT-067-2016</t>
  </si>
  <si>
    <t>Implementación de las NTS-TS-002 - 003 - 004  para 30 prestadores de servicios turísticos de Taganga y certificación virtual a través de la plataforma web</t>
  </si>
  <si>
    <t>Asociación Taganga es Colombia</t>
  </si>
  <si>
    <t>Santa Marta (corregimiento: Taganaga)</t>
  </si>
  <si>
    <t>FNT-084-2016</t>
  </si>
  <si>
    <t>Implementación y certificación de la norma técnica sectorial de turismo sostenible NTS-TS-002 en 30 establecimientos de alojamiento y hospedaje en Melgar, Tolima</t>
  </si>
  <si>
    <t>Destino Melgar - Asociación Hotelera y Turística</t>
  </si>
  <si>
    <t>FNT-030-2016</t>
  </si>
  <si>
    <t>Implementación de las NTS-TS-002, 003, 004 y 005 a 100 prestadores de servicios turísticos de Cartagena según su categoría y certificación virtual a través de la plataforma</t>
  </si>
  <si>
    <t>Entidad mixta</t>
  </si>
  <si>
    <t>Corporación Turismo Cartagena de Indias</t>
  </si>
  <si>
    <t>Bolívar</t>
  </si>
  <si>
    <t>Cartagena</t>
  </si>
  <si>
    <t>FNT-106-2016</t>
  </si>
  <si>
    <t>Promoción nacional del Quindío como destino turístico de naturaleza y diversión</t>
  </si>
  <si>
    <t>Gobernación del Quindío</t>
  </si>
  <si>
    <t>Quindío</t>
  </si>
  <si>
    <t>FNT-127-2016</t>
  </si>
  <si>
    <t>Participación de los departamentos de Amazonas, Arauca, Caquetá, Casanare, Chocó, Guainía, La Guajira, Norte de Santander, Putumayo, Vaupés y Vichada en la Vitrina Turística de Anato 2017</t>
  </si>
  <si>
    <t>Entidades Territoriales (Gobernación: Amazonas; Arauca; Caquetá; Casanare; Chocó; Guainía; La Guajira; Norte de Santander; Putumayo; Vaupés; Vichada)</t>
  </si>
  <si>
    <t>Amazonas; Arauca; Caquetá; Casanare; Chocó; Guainía; La Guajira; Norte de Santander; Putumayo; Vaupés; Vichada</t>
  </si>
  <si>
    <t>FNT-093-2016</t>
  </si>
  <si>
    <t>Santander Tu Destino 2016</t>
  </si>
  <si>
    <t>Asociación Hotelera y Turística de Colombia - Cotelco Santander</t>
  </si>
  <si>
    <t>Santander</t>
  </si>
  <si>
    <t>FNT-128-2016</t>
  </si>
  <si>
    <t>Participación de los departamentos de Antioquia,  Atlántico, Bolívar, Boyacá, Bogotá, Caldas, Cauca, Cesar, Córdoba, Cundinamarca, Huila, Magdalena, Meta, Nariño, Quindío, Risaralda, San Andrés, Santander, Sucre, Tolima y Valle del Cauca en la Vitrina Turística de Anato 2017</t>
  </si>
  <si>
    <t>Entidades Territoriales (Gobernación: Antioquia; Atlántico; Bolívar; Boyacá; Bogotá; Caldas; Cauca; Cesar; Córdoba; Cundinamarca; Huila; Magdalena; Meta; Nariño; Quindío; Risaralda; San Andrés; Santander; Sucre; Tolima; Valle del Cauca)</t>
  </si>
  <si>
    <t>Fiscal - Asistencia a la promoción y competitividad turística a nivel nacional - Línea: Financiar proyectos del programa de asistencia a la promoción turística a nivel nacional e internacional</t>
  </si>
  <si>
    <t>Antioquia; Atlántico; Bogotá; Bolívar; Boyacá; Caldas; Cauca; Cesar; Córdoba; Cundinamarca; Huila; Magdalena; Meta; Nariño; Quindío; Risaralda; San Andrés; Santander; Sucre; Tolima; Valle del Cauca</t>
  </si>
  <si>
    <t>FNT-116-2016</t>
  </si>
  <si>
    <t>Participación institucional en la XXXVI Vitrina Turística Anato 2017</t>
  </si>
  <si>
    <t>FNT-131-2016</t>
  </si>
  <si>
    <t>Promoción de Cartagena de Indias como destino cultural a través de la Feria de Artesanías de Exportación Farex 2017</t>
  </si>
  <si>
    <t>APROBADO, por decisión del comité directivo se decidio hacer ajustes en el nombre del proyecto</t>
  </si>
  <si>
    <t>FNT-136-2016</t>
  </si>
  <si>
    <t>Participación de Cotelco en la versión XXXVI de la Vitrina Turística de Anato 2017</t>
  </si>
  <si>
    <t>FNT-092-2016</t>
  </si>
  <si>
    <t>Fortalecimiento de la estrategia de promoción y divulgación turística para el posicionamiento del departamento del Guainía como un nuevo destino turístico a nivel nacional</t>
  </si>
  <si>
    <t>Gobernación del Guainía</t>
  </si>
  <si>
    <t>Guainía</t>
  </si>
  <si>
    <t>FNT-120-2016</t>
  </si>
  <si>
    <t>Promoción de los destinos a través de las artesanías</t>
  </si>
  <si>
    <t>Antioquia; Bolívar; Boyacá; Caldas; Córdoba; Huila; La Guajira; Nariño; Santander; Tolima</t>
  </si>
  <si>
    <t>FNT-143-2016</t>
  </si>
  <si>
    <t>Expogestión Oriente 2016</t>
  </si>
  <si>
    <t>Bucaramanga; San Gil</t>
  </si>
  <si>
    <t>FNT-130-2016</t>
  </si>
  <si>
    <t>Campaña de promoción de calidad turística</t>
  </si>
  <si>
    <t>FNT-105-2016</t>
  </si>
  <si>
    <t>Promoción turística del departamento del Guaviare</t>
  </si>
  <si>
    <t>Gobernación del Guaviare</t>
  </si>
  <si>
    <t>Guaviare</t>
  </si>
  <si>
    <t>FNT-148-2016</t>
  </si>
  <si>
    <t>Apoyo de iniciativas para el impulso del turismo comunitario</t>
  </si>
  <si>
    <t>Fiscal - Asistencia a la promoción y competitividad turística a nivel nacional - Línea: Financiar proyectos de competitividad turística de cobertura regional, en proyectos distintos a infraestructura turística  $497.904.673 + Parafiscal  $502.095.327</t>
  </si>
  <si>
    <t>FNT-153-2016</t>
  </si>
  <si>
    <t>Elaboración de estudios de factibilidad para la implementación del programa de Banderas Azules en Colombia</t>
  </si>
  <si>
    <t>FNT-129-2016</t>
  </si>
  <si>
    <t>I Diplomado de Gestión Gerencial, Operacional y Comercial para Restaurantes del PCC</t>
  </si>
  <si>
    <t>Federación Nacional de Comerciantes - Fenalco Caldas</t>
  </si>
  <si>
    <t>FNT-138-2016</t>
  </si>
  <si>
    <t>Fortalecimiento de los procesos de compra en el sector hotelero</t>
  </si>
  <si>
    <t>FNT-097-2016</t>
  </si>
  <si>
    <t>Promoción de la oferta ecoturística del departamento de Vichada 2016 - 2017</t>
  </si>
  <si>
    <t>Gobernación del Vichada</t>
  </si>
  <si>
    <t>Vichada</t>
  </si>
  <si>
    <t>AD-FNT-185-2014</t>
  </si>
  <si>
    <t>Consolidación del Centro de Información Turístico de Colombia -Citur- mediante la integración del Sistema de Información Turístico Regional de Santander -Situr Santander-  en línea con el Plan Estadístico Sectorial de Turismo -PEST-</t>
  </si>
  <si>
    <t>Fiscal - Asistencia a la promoción y competitividad turística a nivel nacional - Línea: Asistencia financiar proyectos del programa de asistencia a la promoción turística a nivel regional</t>
  </si>
  <si>
    <t>AD-FNT-186-2014</t>
  </si>
  <si>
    <t>Consolidación del Centro de Información Turístico de Colombia -Citur- mediante la integración del Sistema de Información Turístico Regional de Antioquia -Situr Antioquia- en línea con el Plan Estadístico Sectorial de Turismo -PEST-</t>
  </si>
  <si>
    <t>AD-FNT-236-2014</t>
  </si>
  <si>
    <t>Consolidación del Centro de Información Turístico de Colombia -Citur- mediante la integración del Sistema de Información Turístico Regional de Magdalena -Situr Magdalena-  en línea con el Plan Estadístico Sectorial de Turismo -PEST-</t>
  </si>
  <si>
    <t>FNT-150-2016</t>
  </si>
  <si>
    <t>Construcción  del sendero ecoturístico Utría segunda etapa, Chocó</t>
  </si>
  <si>
    <t>Fiscal - Asistencia a la promoción y competitividad turística a nivel nacional - Línea: Infraestructura turística</t>
  </si>
  <si>
    <t>Nuquí; Bahía Solano</t>
  </si>
  <si>
    <t>FNT-149-2016</t>
  </si>
  <si>
    <t>Estudios y diseños embarcadero en Playa Blanca, isla de Barú en Cartagena de Indias</t>
  </si>
  <si>
    <t>FNT-151-2016</t>
  </si>
  <si>
    <t>Estudios y diseños  del Centro de Interpretación Reserva de la Biosfera Sea Flowers - San Andrés</t>
  </si>
  <si>
    <t>FNT-155-2016</t>
  </si>
  <si>
    <t>Apoyo para certificar en calidad turística hasta 150 agencias de viajes que operen actividades de turismo de aventura en Colombia, en una de las NTS de turismo de aventura que le apliquen</t>
  </si>
  <si>
    <t xml:space="preserve">Fiscal Asistencia ala promocion y competitividad turistica a nivel nacional, Línea Asistencia: Financiar proyectos de competitividad turística de cobertura nacional, en proyectos distintos a infraestructura turística $806.088.823 + Parafiscal: $263.554.427  </t>
  </si>
  <si>
    <t>FNT-107-2016</t>
  </si>
  <si>
    <t>Promoción de destino Golfo de Morrosquillo y área de influencia</t>
  </si>
  <si>
    <t>establecimientos turismo</t>
  </si>
  <si>
    <t>Asociación de Empresarios Turisticos del Golfo de Morrosquillo - Asetur GM</t>
  </si>
  <si>
    <t>Bolívar; Córdoba; Sucre</t>
  </si>
  <si>
    <t>[Bolívar] San Jacinto (Archipiélago de las islas de San Bernardo); [Córdoba] San Antero; [Sucre] Colosó; Coveñas; Galeras; Morroa; Ovejas; San Onofre; Sincelejo; Tolú; Tolu Viejo</t>
  </si>
  <si>
    <t xml:space="preserve">FNT-141-2016 </t>
  </si>
  <si>
    <t>Estudio de contribución económica de la industria de turismo de reuniones en Colombia</t>
  </si>
  <si>
    <t>Programa 4: Investigación de mercados</t>
  </si>
  <si>
    <t>FNT-152-2016</t>
  </si>
  <si>
    <t>Promoción de Cartagena de Indias como destino turístico cultural a través del Cartagena XI Festival Internacional de Música "El sonido y el símbolo - Paris y el impresionismo musical"</t>
  </si>
  <si>
    <t>Aportantes de la Contribución Parafiscal</t>
  </si>
  <si>
    <t>Aportante</t>
  </si>
  <si>
    <t>Gema Tours S.A.; Hotel Santa Clara S.A.; Compañía Hotelera de Cartagena de Indias S.A.; Global Operadora Hotelera S.A.; Grupo Heroica S.A.S.</t>
  </si>
  <si>
    <t>Bolivar</t>
  </si>
  <si>
    <t>FNT-158-2016</t>
  </si>
  <si>
    <t>Consolidación del Centro de Información Turístico de Colombia -Citur-  mediante la integración del Sistema de Información Turístico Regional del Valle del Cauca -Situr Valle del Cauca-</t>
  </si>
  <si>
    <t>Fiscal - Asistencia a la promoción y competitividad turística a nivel nacional distribuido así: Línea Asistencia: Financiar proyectos del programa de asistencia a la promoción turística a nivel regional $398.774.708 + Línea Asistencia: Financiar proyectos del programa de asistencia promoción turística a nivel  nacional o internacional $420.520.292</t>
  </si>
  <si>
    <t>P2016FNT-162-2016</t>
  </si>
  <si>
    <t>Sostenimiento puntos de información turística digitales</t>
  </si>
  <si>
    <t>P2016 Fiscal - Impuesto al turismo $608.505.484 + P2016 Parafiscal $292.126.253 + P2017 Fiscal - Impuesto al turismo $50.365.383</t>
  </si>
  <si>
    <t xml:space="preserve">AD1-FNT-234-2014 </t>
  </si>
  <si>
    <t>Consolidación del Centro de Información Turístico de Colombia -Citur-  mediante la integración del Sistema de Información Turístico Regional del Paisaje Cultural Cafetero -Situr PCC-  en línea con el Plan Estadístico Sectorial de Turismo -PEST-</t>
  </si>
  <si>
    <t>Fiscal - Asistencia a la promoción y competitividad turística a nivel nacional - Línea Asistencia: Financiar proyectos del programa de asistencia promoción turística a nivel  nacional o internacional</t>
  </si>
  <si>
    <t>Caldas; Quindío; Risalda; Valle del Cauca</t>
  </si>
  <si>
    <t>FNT-125-2016</t>
  </si>
  <si>
    <t>Sostenimiento campaña prevención de la Escnna #OJOSENTODASPARTES</t>
  </si>
  <si>
    <t>Fiscal ESCNNA $447.375.148 + Parafiscal ESCNNA $752.624.852</t>
  </si>
  <si>
    <t>FNT-160-2016</t>
  </si>
  <si>
    <t>Construcción senderos Caño Cristales</t>
  </si>
  <si>
    <t>Programa 1: Adecuación de la oferta turística / Subprograma: Contrucción de obras de infraestructura turística</t>
  </si>
  <si>
    <t>Fiscal Asistencia a la promoción y competitividad turística a nivel nacional - Línea: Financiar o co-financiar la construcción de obras de infraestructura turística en las regiones $1.997.941.513 + Fiscal Asistencia a la promoción y competitividad turística a nivel nacional - Línea: 2. Financiar o cofinanciar la construcción de obras estudios o diseños necesarios para adelantar los programas nacionales de infraestructura turística $250.000.000 + Recursos CNT $1.252.058.487</t>
  </si>
  <si>
    <t>La Macarena</t>
  </si>
  <si>
    <t>FNT-161-2016</t>
  </si>
  <si>
    <t>Circuito ecoturístico por los Pueblos Palafitos de la Ciénaga Grande de Santa Marta</t>
  </si>
  <si>
    <t>Fiscal - Asistencia a la promoción y competitividad turística a nivel nacional - Línea: Financiar o co-financiar la construcción de obras de infraestructura turística en las regiones $6.794.691.657 + Fiscal CNT Recursos CNT $5.905.308.343</t>
  </si>
  <si>
    <t>Pueblo Viejo; Sitio Nuevo (corregimiento de Sitio Nuevo: Nueva Venecia)</t>
  </si>
  <si>
    <t>P2016-FNT-137-2016</t>
  </si>
  <si>
    <t>Ferias y eventos internacionales 2017</t>
  </si>
  <si>
    <t>P2016 Fiscal - Impuesto al turismo $496.476.781 + P2016 Parafiscales $7.145.024.578 + P2017 Parafiscales $6.251.304.041</t>
  </si>
  <si>
    <t>RESUMEN DE APROBACIÓN MENSUAL POR DEPARTAMENTO</t>
  </si>
  <si>
    <t>1. Amazonas</t>
  </si>
  <si>
    <t>2. Antioquia</t>
  </si>
  <si>
    <t>3. Arauca</t>
  </si>
  <si>
    <t>4. Atlántico</t>
  </si>
  <si>
    <t>5. Bolívar</t>
  </si>
  <si>
    <t>6. Boyacá</t>
  </si>
  <si>
    <t>7. Caldas</t>
  </si>
  <si>
    <t>8. Caquetá</t>
  </si>
  <si>
    <t>9. Casanare</t>
  </si>
  <si>
    <t>10. Cauca</t>
  </si>
  <si>
    <t>11. Cesar</t>
  </si>
  <si>
    <t>12. Chocó</t>
  </si>
  <si>
    <t>13. Córdoba</t>
  </si>
  <si>
    <t>14. Cundinamarca</t>
  </si>
  <si>
    <t>15. Guainía</t>
  </si>
  <si>
    <t>16. Guaviare</t>
  </si>
  <si>
    <t>17. Huila</t>
  </si>
  <si>
    <t>18. La Guajira</t>
  </si>
  <si>
    <t>19. Magdalena</t>
  </si>
  <si>
    <t>20. Meta</t>
  </si>
  <si>
    <t>21. Nariño</t>
  </si>
  <si>
    <t>22. Norte de Santander</t>
  </si>
  <si>
    <t>23. Putumayo</t>
  </si>
  <si>
    <t>24. Quindio</t>
  </si>
  <si>
    <t>25. Risaralda</t>
  </si>
  <si>
    <t>26. San Andres y Providencia</t>
  </si>
  <si>
    <t>27. Santander</t>
  </si>
  <si>
    <t>28. Sucre</t>
  </si>
  <si>
    <t>29. Tolima</t>
  </si>
  <si>
    <t>30. Valle del Cauca</t>
  </si>
  <si>
    <t>31. Vaupés</t>
  </si>
  <si>
    <t>32. Vichada</t>
  </si>
  <si>
    <t>Julio a Diciembre 2016</t>
  </si>
  <si>
    <t>II SEMESTRE</t>
  </si>
  <si>
    <t>I SEMESTRE</t>
  </si>
  <si>
    <t xml:space="preserve">La meta se cumplió en el mes de octubre </t>
  </si>
  <si>
    <r>
      <t xml:space="preserve">Objetivo del Proceso:  </t>
    </r>
    <r>
      <rPr>
        <sz val="11"/>
        <rFont val="Futura Std Book"/>
        <family val="2"/>
      </rPr>
      <t>Orientar la gestión organizacional hacia el cumplimiento del propósito central, mediante la formulación, ejecución y seguimiento de los  entregables a cargo de Fontur  de acuerdo a las  políticas establecidas en el plan sectorial de turismo del país.</t>
    </r>
  </si>
  <si>
    <t>Semestral</t>
  </si>
  <si>
    <t>Subdirector de Planeación</t>
  </si>
  <si>
    <t>(Número de departamentos cubiertos / Número de departamentos del país)*100</t>
  </si>
  <si>
    <t xml:space="preserve">Cobertura nacional de las aprobaciones de proyectos </t>
  </si>
  <si>
    <t>Mide porcentualmente la cobertura de la aprobación de proyectos</t>
  </si>
  <si>
    <t xml:space="preserve">Tablero de control </t>
  </si>
  <si>
    <t>CUADRO CONTROL DE PROYECTOS APROBADOS 2016    -GERENCIA DE PLANEACION-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</si>
</sst>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0.00\ &quot;€&quot;;\-#,##0.00\ &quot;€&quot;"/>
    <numFmt numFmtId="167" formatCode="_-* #,##0.00\ _€_-;\-* #,##0.00\ _€_-;_-* &quot;-&quot;??\ _€_-;_-@_-"/>
    <numFmt numFmtId="168" formatCode="_ * #,##0.00_ ;_ * \-#,##0.00_ ;_ * &quot;-&quot;??_ ;_ @_ "/>
    <numFmt numFmtId="169" formatCode="_ * #,##0.0_ ;_ * \-#,##0.0_ ;_ * &quot;-&quot;??_ ;_ @_ "/>
    <numFmt numFmtId="170" formatCode="_ * #,##0.0000_ ;_ * \-#,##0.0000_ ;_ * &quot;-&quot;??_ ;_ @_ "/>
    <numFmt numFmtId="171" formatCode="_-* #,##0.0000\ _€_-;\-* #,##0.0000\ _€_-;_-* &quot;-&quot;??\ _€_-;_-@_-"/>
    <numFmt numFmtId="172" formatCode="_(&quot;$&quot;\ * #,##0_);_(&quot;$&quot;\ * \(#,##0\);_(&quot;$&quot;\ * &quot;-&quot;??_);_(@_)"/>
    <numFmt numFmtId="173" formatCode="_-&quot;$&quot;* #,##0_-;\-&quot;$&quot;* #,##0_-;_-&quot;$&quot;*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8"/>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b/>
      <sz val="11"/>
      <name val="Futura Std Book"/>
      <family val="2"/>
    </font>
    <font>
      <sz val="11"/>
      <name val="Futura Std Book"/>
      <family val="2"/>
    </font>
    <font>
      <i/>
      <sz val="12"/>
      <name val="Futura Std Book"/>
      <family val="2"/>
    </font>
    <font>
      <sz val="12"/>
      <color indexed="12"/>
      <name val="Futura Std Book"/>
      <family val="2"/>
    </font>
    <font>
      <sz val="12"/>
      <color rgb="FFFF0000"/>
      <name val="Futura Std Book"/>
      <family val="2"/>
    </font>
    <font>
      <b/>
      <i/>
      <sz val="12"/>
      <color indexed="10"/>
      <name val="Futura Std Book"/>
      <family val="2"/>
    </font>
    <font>
      <i/>
      <sz val="12"/>
      <color indexed="12"/>
      <name val="Futura Std Book"/>
      <family val="2"/>
    </font>
    <font>
      <sz val="10"/>
      <name val="Arial"/>
      <family val="2"/>
    </font>
    <font>
      <i/>
      <sz val="12"/>
      <color theme="0"/>
      <name val="Futura Std Book"/>
      <family val="2"/>
    </font>
    <font>
      <sz val="11"/>
      <color indexed="8"/>
      <name val="Calibri"/>
      <family val="2"/>
    </font>
    <font>
      <sz val="10"/>
      <name val="Arial"/>
      <family val="2"/>
    </font>
    <font>
      <b/>
      <sz val="8"/>
      <name val="Calibri  "/>
    </font>
    <font>
      <sz val="8"/>
      <name val="Calibri  "/>
    </font>
    <font>
      <sz val="8"/>
      <name val="Futura Std Book"/>
      <family val="2"/>
    </font>
    <font>
      <sz val="9"/>
      <name val="Futura Std Book"/>
      <family val="2"/>
    </font>
    <font>
      <b/>
      <sz val="9"/>
      <color indexed="81"/>
      <name val="Tahoma"/>
      <family val="2"/>
    </font>
    <font>
      <b/>
      <sz val="8"/>
      <name val="Calibri"/>
      <family val="2"/>
    </font>
    <font>
      <sz val="8"/>
      <name val="Calibri"/>
      <family val="2"/>
    </font>
    <font>
      <sz val="10"/>
      <name val="Futura Std Book"/>
      <family val="2"/>
    </font>
    <font>
      <sz val="13"/>
      <color rgb="FF333333"/>
      <name val="Futura Std Book"/>
      <family val="2"/>
    </font>
    <font>
      <b/>
      <sz val="10"/>
      <name val="Futura Std Book"/>
      <family val="2"/>
    </font>
    <font>
      <b/>
      <sz val="13"/>
      <color rgb="FF333333"/>
      <name val="Futura Std Book"/>
      <family val="2"/>
    </font>
    <font>
      <b/>
      <sz val="8"/>
      <color theme="1"/>
      <name val="Calibri  "/>
    </font>
    <font>
      <sz val="8"/>
      <color rgb="FFFF0000"/>
      <name val="Calibri  "/>
    </font>
    <font>
      <sz val="8"/>
      <color theme="1"/>
      <name val="Calibri  "/>
    </font>
    <font>
      <sz val="8"/>
      <color rgb="FF000000"/>
      <name val="Calibri  "/>
    </font>
    <font>
      <b/>
      <strike/>
      <sz val="8"/>
      <name val="Calibri  "/>
    </font>
    <font>
      <b/>
      <sz val="10"/>
      <name val="Arial"/>
      <family val="2"/>
    </font>
  </fonts>
  <fills count="16">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FF"/>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33CC"/>
        <bgColor indexed="64"/>
      </patternFill>
    </fill>
    <fill>
      <patternFill patternType="solid">
        <fgColor theme="3" tint="0.79998168889431442"/>
        <bgColor indexed="64"/>
      </patternFill>
    </fill>
    <fill>
      <patternFill patternType="solid">
        <fgColor theme="4"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s>
  <cellStyleXfs count="44">
    <xf numFmtId="0" fontId="0" fillId="0" borderId="0"/>
    <xf numFmtId="43" fontId="9" fillId="0" borderId="0" applyFont="0" applyFill="0" applyBorder="0" applyAlignment="0" applyProtection="0"/>
    <xf numFmtId="0" fontId="8" fillId="0" borderId="0" applyFont="0" applyFill="0" applyBorder="0" applyAlignment="0" applyProtection="0"/>
    <xf numFmtId="166" fontId="8" fillId="0" borderId="0" applyFont="0" applyFill="0" applyBorder="0" applyAlignment="0" applyProtection="0"/>
    <xf numFmtId="0" fontId="8" fillId="0" borderId="0"/>
    <xf numFmtId="0" fontId="7" fillId="0" borderId="0"/>
    <xf numFmtId="168"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9" fontId="22" fillId="0" borderId="0" applyFont="0" applyFill="0" applyBorder="0" applyAlignment="0" applyProtection="0"/>
    <xf numFmtId="0" fontId="6" fillId="0" borderId="0"/>
    <xf numFmtId="9" fontId="6" fillId="0" borderId="0" applyFont="0" applyFill="0" applyBorder="0" applyAlignment="0" applyProtection="0"/>
    <xf numFmtId="9" fontId="8"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0" fontId="24" fillId="0" borderId="0"/>
    <xf numFmtId="164" fontId="25" fillId="0" borderId="0" applyFont="0" applyFill="0" applyBorder="0" applyAlignment="0" applyProtection="0"/>
    <xf numFmtId="0" fontId="24" fillId="0" borderId="0"/>
    <xf numFmtId="44" fontId="2" fillId="0" borderId="0" applyFont="0" applyFill="0" applyBorder="0" applyAlignment="0" applyProtection="0"/>
    <xf numFmtId="0" fontId="8" fillId="0" borderId="0"/>
    <xf numFmtId="0" fontId="8"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8" fillId="0" borderId="0" applyFont="0" applyFill="0" applyBorder="0" applyAlignment="0" applyProtection="0"/>
  </cellStyleXfs>
  <cellXfs count="384">
    <xf numFmtId="0" fontId="0" fillId="0" borderId="0" xfId="0"/>
    <xf numFmtId="0" fontId="11" fillId="0" borderId="0" xfId="5" applyFont="1"/>
    <xf numFmtId="0" fontId="13" fillId="0" borderId="0" xfId="5" applyFont="1"/>
    <xf numFmtId="0" fontId="14" fillId="0" borderId="0" xfId="5" applyFont="1" applyFill="1" applyBorder="1" applyAlignment="1">
      <alignment horizontal="center" vertical="center" wrapText="1"/>
    </xf>
    <xf numFmtId="0" fontId="11" fillId="0" borderId="0" xfId="5" applyFont="1" applyBorder="1"/>
    <xf numFmtId="0" fontId="13" fillId="0" borderId="0" xfId="5" applyFont="1" applyAlignment="1">
      <alignment vertical="center"/>
    </xf>
    <xf numFmtId="0" fontId="12" fillId="0" borderId="1" xfId="5" applyFont="1" applyFill="1" applyBorder="1" applyAlignment="1">
      <alignment vertical="center" wrapText="1"/>
    </xf>
    <xf numFmtId="0" fontId="11" fillId="0" borderId="0" xfId="5" applyFont="1" applyAlignment="1">
      <alignment vertical="center"/>
    </xf>
    <xf numFmtId="0" fontId="13" fillId="0" borderId="1" xfId="5" applyFont="1" applyFill="1" applyBorder="1" applyAlignment="1">
      <alignment horizontal="left" vertical="center" wrapText="1"/>
    </xf>
    <xf numFmtId="0" fontId="13" fillId="2" borderId="1" xfId="5" applyFont="1" applyFill="1" applyBorder="1" applyAlignment="1">
      <alignment horizontal="left" vertical="center" wrapText="1"/>
    </xf>
    <xf numFmtId="0" fontId="12" fillId="2" borderId="1" xfId="5" applyFont="1" applyFill="1" applyBorder="1" applyAlignment="1">
      <alignment vertical="center" wrapText="1"/>
    </xf>
    <xf numFmtId="0" fontId="11" fillId="2" borderId="0" xfId="5" applyFont="1" applyFill="1" applyAlignment="1">
      <alignment vertical="center"/>
    </xf>
    <xf numFmtId="9" fontId="13" fillId="2" borderId="1" xfId="5" applyNumberFormat="1" applyFont="1" applyFill="1" applyBorder="1" applyAlignment="1">
      <alignment horizontal="left" vertical="center" wrapText="1"/>
    </xf>
    <xf numFmtId="0" fontId="17" fillId="0" borderId="0" xfId="4" applyFont="1" applyAlignment="1" applyProtection="1">
      <protection hidden="1"/>
    </xf>
    <xf numFmtId="0" fontId="17" fillId="0" borderId="0" xfId="0" applyFont="1" applyAlignment="1"/>
    <xf numFmtId="0" fontId="17" fillId="0" borderId="0" xfId="4" applyFont="1" applyAlignment="1"/>
    <xf numFmtId="0" fontId="13" fillId="0" borderId="0" xfId="4" applyFont="1" applyBorder="1" applyAlignment="1" applyProtection="1">
      <alignment horizontal="left"/>
      <protection locked="0"/>
    </xf>
    <xf numFmtId="0" fontId="14" fillId="0" borderId="0" xfId="4" applyFont="1" applyAlignment="1" applyProtection="1">
      <alignment horizontal="center" vertical="center" wrapText="1"/>
      <protection hidden="1"/>
    </xf>
    <xf numFmtId="0" fontId="14" fillId="0" borderId="0" xfId="4" applyFont="1" applyAlignment="1" applyProtection="1">
      <protection hidden="1"/>
    </xf>
    <xf numFmtId="0" fontId="14" fillId="0" borderId="0" xfId="4" applyFont="1" applyAlignment="1">
      <alignment horizontal="center" vertical="center" wrapText="1"/>
    </xf>
    <xf numFmtId="0" fontId="14" fillId="0" borderId="0" xfId="4" applyFont="1" applyProtection="1">
      <protection hidden="1"/>
    </xf>
    <xf numFmtId="0" fontId="14" fillId="0" borderId="0" xfId="4" applyFont="1"/>
    <xf numFmtId="0" fontId="12" fillId="0" borderId="1" xfId="4" applyFont="1" applyFill="1" applyBorder="1" applyAlignment="1" applyProtection="1">
      <alignment horizontal="center" vertical="top" wrapText="1"/>
      <protection locked="0"/>
    </xf>
    <xf numFmtId="0" fontId="13" fillId="0" borderId="1" xfId="4" applyFont="1" applyFill="1" applyBorder="1" applyAlignment="1" applyProtection="1">
      <alignment horizontal="center" vertical="top" wrapText="1"/>
      <protection locked="0"/>
    </xf>
    <xf numFmtId="0" fontId="17" fillId="0" borderId="0" xfId="4" applyFont="1" applyProtection="1">
      <protection hidden="1"/>
    </xf>
    <xf numFmtId="0" fontId="17" fillId="0" borderId="0" xfId="4" applyFont="1"/>
    <xf numFmtId="0" fontId="17" fillId="0" borderId="10" xfId="4" applyFont="1" applyBorder="1" applyProtection="1">
      <protection locked="0"/>
    </xf>
    <xf numFmtId="0" fontId="17" fillId="0" borderId="11" xfId="4" applyFont="1" applyBorder="1" applyProtection="1">
      <protection locked="0"/>
    </xf>
    <xf numFmtId="0" fontId="17" fillId="0" borderId="12" xfId="4" applyFont="1" applyBorder="1" applyProtection="1">
      <protection locked="0"/>
    </xf>
    <xf numFmtId="0" fontId="17" fillId="0" borderId="16" xfId="4" applyFont="1" applyBorder="1" applyProtection="1">
      <protection locked="0"/>
    </xf>
    <xf numFmtId="0" fontId="17" fillId="0" borderId="0" xfId="4" applyFont="1" applyBorder="1" applyProtection="1">
      <protection locked="0"/>
    </xf>
    <xf numFmtId="0" fontId="17" fillId="0" borderId="17" xfId="4" applyFont="1" applyBorder="1" applyProtection="1">
      <protection locked="0"/>
    </xf>
    <xf numFmtId="0" fontId="17" fillId="0" borderId="5" xfId="4" applyFont="1" applyBorder="1" applyProtection="1">
      <protection locked="0"/>
    </xf>
    <xf numFmtId="0" fontId="20" fillId="0" borderId="0" xfId="4" applyFont="1" applyBorder="1" applyProtection="1">
      <protection locked="0"/>
    </xf>
    <xf numFmtId="0" fontId="12" fillId="0" borderId="20" xfId="4" applyFont="1" applyBorder="1" applyAlignment="1" applyProtection="1">
      <alignment horizontal="left"/>
      <protection locked="0"/>
    </xf>
    <xf numFmtId="0" fontId="12" fillId="0" borderId="21" xfId="4" applyFont="1" applyBorder="1" applyAlignment="1" applyProtection="1">
      <alignment horizontal="center"/>
      <protection locked="0"/>
    </xf>
    <xf numFmtId="0" fontId="12" fillId="0" borderId="22" xfId="4" applyFont="1" applyBorder="1" applyAlignment="1" applyProtection="1">
      <alignment horizontal="center"/>
      <protection locked="0"/>
    </xf>
    <xf numFmtId="0" fontId="13" fillId="0" borderId="0" xfId="4" applyFont="1" applyBorder="1" applyAlignment="1" applyProtection="1">
      <alignment horizontal="center"/>
      <protection locked="0"/>
    </xf>
    <xf numFmtId="0" fontId="13" fillId="0" borderId="23" xfId="4" applyFont="1" applyBorder="1" applyAlignment="1" applyProtection="1">
      <alignment horizontal="left" vertical="justify"/>
      <protection locked="0"/>
    </xf>
    <xf numFmtId="169" fontId="18" fillId="0" borderId="24" xfId="6" applyNumberFormat="1" applyFont="1" applyBorder="1" applyAlignment="1" applyProtection="1">
      <alignment horizontal="center"/>
      <protection locked="0"/>
    </xf>
    <xf numFmtId="169" fontId="18" fillId="0" borderId="6" xfId="6" applyNumberFormat="1" applyFont="1" applyBorder="1" applyAlignment="1" applyProtection="1">
      <alignment horizontal="center"/>
      <protection locked="0"/>
    </xf>
    <xf numFmtId="0" fontId="13" fillId="0" borderId="16" xfId="6" applyNumberFormat="1" applyFont="1" applyBorder="1" applyAlignment="1" applyProtection="1">
      <alignment horizontal="center"/>
      <protection locked="0"/>
    </xf>
    <xf numFmtId="167" fontId="13" fillId="0" borderId="0" xfId="7" applyFont="1" applyBorder="1" applyAlignment="1" applyProtection="1">
      <alignment horizontal="left"/>
      <protection locked="0"/>
    </xf>
    <xf numFmtId="9" fontId="13" fillId="0" borderId="0" xfId="8" applyFont="1" applyBorder="1" applyAlignment="1" applyProtection="1">
      <alignment horizontal="left"/>
      <protection locked="0"/>
    </xf>
    <xf numFmtId="171" fontId="17" fillId="0" borderId="0" xfId="7" applyNumberFormat="1" applyFont="1" applyProtection="1">
      <protection hidden="1"/>
    </xf>
    <xf numFmtId="170" fontId="13" fillId="0" borderId="16" xfId="6" applyNumberFormat="1" applyFont="1" applyBorder="1" applyAlignment="1" applyProtection="1">
      <alignment horizontal="center"/>
      <protection locked="0"/>
    </xf>
    <xf numFmtId="0" fontId="13" fillId="0" borderId="25" xfId="4" applyFont="1" applyBorder="1" applyAlignment="1" applyProtection="1">
      <alignment horizontal="left" vertical="justify"/>
      <protection locked="0"/>
    </xf>
    <xf numFmtId="0" fontId="13" fillId="0" borderId="16" xfId="4" applyFont="1" applyBorder="1" applyAlignment="1" applyProtection="1">
      <alignment horizontal="center" vertical="justify"/>
      <protection locked="0"/>
    </xf>
    <xf numFmtId="0" fontId="12" fillId="0" borderId="16" xfId="4" applyFont="1" applyBorder="1" applyAlignment="1" applyProtection="1">
      <alignment vertical="top" wrapText="1"/>
      <protection locked="0"/>
    </xf>
    <xf numFmtId="0" fontId="21" fillId="0" borderId="0" xfId="4" applyFont="1" applyBorder="1" applyAlignment="1" applyProtection="1">
      <alignment vertical="top" wrapText="1"/>
      <protection locked="0"/>
    </xf>
    <xf numFmtId="0" fontId="21" fillId="0" borderId="17" xfId="4" applyFont="1" applyBorder="1" applyAlignment="1" applyProtection="1">
      <alignment vertical="top" wrapText="1"/>
      <protection locked="0"/>
    </xf>
    <xf numFmtId="0" fontId="13" fillId="0" borderId="16" xfId="4" applyFont="1" applyBorder="1" applyAlignment="1" applyProtection="1">
      <alignment vertical="center" wrapText="1"/>
    </xf>
    <xf numFmtId="0" fontId="13" fillId="3" borderId="16" xfId="4" applyFont="1" applyFill="1" applyBorder="1" applyAlignment="1" applyProtection="1">
      <alignment vertical="center"/>
    </xf>
    <xf numFmtId="0" fontId="13" fillId="4" borderId="16" xfId="4" applyFont="1" applyFill="1" applyBorder="1" applyAlignment="1" applyProtection="1">
      <alignment vertical="center"/>
    </xf>
    <xf numFmtId="0" fontId="13" fillId="5" borderId="16" xfId="4" applyFont="1" applyFill="1" applyBorder="1" applyAlignment="1" applyProtection="1">
      <alignment vertical="center"/>
    </xf>
    <xf numFmtId="0" fontId="13" fillId="0" borderId="13" xfId="4" applyFont="1" applyBorder="1" applyAlignment="1" applyProtection="1">
      <alignment vertical="center"/>
    </xf>
    <xf numFmtId="0" fontId="17" fillId="0" borderId="0" xfId="4" applyFont="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18" fillId="6" borderId="28" xfId="4" applyFont="1" applyFill="1" applyBorder="1" applyAlignment="1" applyProtection="1">
      <alignment horizontal="center" vertical="center" wrapText="1"/>
      <protection locked="0"/>
    </xf>
    <xf numFmtId="0" fontId="23" fillId="0" borderId="0" xfId="4" applyFont="1" applyBorder="1" applyProtection="1">
      <protection locked="0"/>
    </xf>
    <xf numFmtId="9" fontId="16" fillId="0" borderId="16" xfId="8" applyFont="1" applyBorder="1" applyAlignment="1" applyProtection="1">
      <alignment horizontal="left"/>
    </xf>
    <xf numFmtId="0" fontId="12" fillId="7" borderId="7" xfId="4" applyFont="1" applyFill="1" applyBorder="1" applyAlignment="1">
      <alignment vertical="center" wrapText="1"/>
    </xf>
    <xf numFmtId="0" fontId="12" fillId="7" borderId="8" xfId="4" applyFont="1" applyFill="1" applyBorder="1" applyAlignment="1">
      <alignment vertical="center" wrapText="1"/>
    </xf>
    <xf numFmtId="0" fontId="12" fillId="7" borderId="7" xfId="4" applyFont="1" applyFill="1" applyBorder="1" applyAlignment="1" applyProtection="1">
      <alignment horizontal="center" vertical="center" wrapText="1"/>
      <protection locked="0"/>
    </xf>
    <xf numFmtId="0" fontId="12" fillId="7" borderId="1" xfId="4" applyFont="1" applyFill="1" applyBorder="1" applyAlignment="1" applyProtection="1">
      <alignment horizontal="center" vertical="center" wrapText="1"/>
      <protection locked="0"/>
    </xf>
    <xf numFmtId="0" fontId="13" fillId="0" borderId="23" xfId="4" applyFont="1" applyBorder="1" applyAlignment="1" applyProtection="1">
      <alignment horizontal="left" vertical="center"/>
      <protection locked="0"/>
    </xf>
    <xf numFmtId="0" fontId="17" fillId="0" borderId="0" xfId="4" applyFont="1" applyBorder="1"/>
    <xf numFmtId="0" fontId="17" fillId="0" borderId="17" xfId="4" applyFont="1" applyBorder="1"/>
    <xf numFmtId="167" fontId="13" fillId="0" borderId="17" xfId="7" applyFont="1" applyBorder="1" applyAlignment="1" applyProtection="1">
      <alignment horizontal="left"/>
      <protection locked="0"/>
    </xf>
    <xf numFmtId="0" fontId="12" fillId="7" borderId="0" xfId="0" applyFont="1" applyFill="1" applyBorder="1" applyAlignment="1">
      <alignment horizontal="center" vertical="center" wrapText="1"/>
    </xf>
    <xf numFmtId="9" fontId="13" fillId="0" borderId="0" xfId="8" applyFont="1" applyBorder="1" applyAlignment="1" applyProtection="1">
      <protection locked="0"/>
    </xf>
    <xf numFmtId="1" fontId="13" fillId="0" borderId="0" xfId="9" applyNumberFormat="1" applyFont="1" applyBorder="1" applyAlignment="1" applyProtection="1">
      <alignment horizontal="center" vertical="center"/>
      <protection locked="0"/>
    </xf>
    <xf numFmtId="0" fontId="12" fillId="7" borderId="17" xfId="0" applyFont="1" applyFill="1" applyBorder="1" applyAlignment="1">
      <alignment horizontal="center" vertical="center" wrapText="1"/>
    </xf>
    <xf numFmtId="1" fontId="13" fillId="0" borderId="17" xfId="9" applyNumberFormat="1" applyFont="1" applyBorder="1" applyAlignment="1" applyProtection="1">
      <alignment horizontal="center" vertical="center"/>
      <protection locked="0"/>
    </xf>
    <xf numFmtId="0" fontId="26" fillId="0" borderId="1" xfId="4" applyFont="1" applyFill="1" applyBorder="1" applyAlignment="1">
      <alignment horizontal="left" vertical="center" wrapText="1"/>
    </xf>
    <xf numFmtId="0" fontId="26" fillId="0" borderId="1" xfId="4" applyFont="1" applyFill="1" applyBorder="1" applyAlignment="1">
      <alignment horizontal="center" vertical="center" wrapText="1"/>
    </xf>
    <xf numFmtId="0" fontId="26" fillId="0" borderId="1" xfId="4" applyFont="1" applyFill="1" applyBorder="1" applyAlignment="1">
      <alignment vertical="center" wrapText="1"/>
    </xf>
    <xf numFmtId="0" fontId="26" fillId="0" borderId="1" xfId="0" applyFont="1" applyFill="1" applyBorder="1" applyAlignment="1">
      <alignment horizontal="left" vertical="center" wrapText="1"/>
    </xf>
    <xf numFmtId="164" fontId="26" fillId="0" borderId="1" xfId="22" applyFont="1" applyFill="1" applyBorder="1" applyAlignment="1">
      <alignment horizontal="left" vertical="center" wrapText="1"/>
    </xf>
    <xf numFmtId="172" fontId="26" fillId="0" borderId="1" xfId="22" applyNumberFormat="1" applyFont="1" applyFill="1" applyBorder="1" applyAlignment="1">
      <alignment horizontal="left" vertical="center" wrapText="1"/>
    </xf>
    <xf numFmtId="14" fontId="26" fillId="0" borderId="1" xfId="4" applyNumberFormat="1" applyFont="1" applyFill="1" applyBorder="1" applyAlignment="1">
      <alignment horizontal="left" vertical="center" wrapText="1"/>
    </xf>
    <xf numFmtId="0" fontId="26" fillId="8" borderId="1" xfId="4" applyFont="1" applyFill="1" applyBorder="1" applyAlignment="1">
      <alignment horizontal="left" vertical="center" wrapText="1"/>
    </xf>
    <xf numFmtId="0" fontId="26" fillId="8" borderId="1" xfId="0" applyFont="1" applyFill="1" applyBorder="1" applyAlignment="1">
      <alignment horizontal="left" vertical="center" wrapText="1"/>
    </xf>
    <xf numFmtId="3" fontId="26" fillId="0" borderId="1" xfId="22" applyNumberFormat="1" applyFont="1" applyFill="1" applyBorder="1" applyAlignment="1">
      <alignment horizontal="left" vertical="center" wrapText="1"/>
    </xf>
    <xf numFmtId="9" fontId="26" fillId="0" borderId="1" xfId="9" applyFont="1" applyFill="1" applyBorder="1" applyAlignment="1">
      <alignment horizontal="left" vertical="center" wrapText="1"/>
    </xf>
    <xf numFmtId="0" fontId="26" fillId="0" borderId="0" xfId="0" applyFont="1" applyFill="1" applyAlignment="1">
      <alignment horizontal="left"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left" vertical="center"/>
    </xf>
    <xf numFmtId="0" fontId="27" fillId="0" borderId="1" xfId="0" applyFont="1" applyBorder="1" applyAlignment="1">
      <alignment horizontal="left" vertical="center" wrapText="1"/>
    </xf>
    <xf numFmtId="0" fontId="27" fillId="0" borderId="1" xfId="0" applyFont="1" applyFill="1" applyBorder="1" applyAlignment="1">
      <alignment vertical="center"/>
    </xf>
    <xf numFmtId="15" fontId="27" fillId="0" borderId="1" xfId="0" applyNumberFormat="1" applyFont="1" applyBorder="1" applyAlignment="1">
      <alignment horizontal="left" vertical="center" wrapText="1"/>
    </xf>
    <xf numFmtId="0" fontId="27" fillId="2" borderId="1" xfId="0" applyNumberFormat="1" applyFont="1" applyFill="1" applyBorder="1" applyAlignment="1">
      <alignment horizontal="left" vertical="center"/>
    </xf>
    <xf numFmtId="164" fontId="27" fillId="0" borderId="1" xfId="22" applyFont="1" applyFill="1" applyBorder="1" applyAlignment="1">
      <alignment horizontal="left" vertical="center"/>
    </xf>
    <xf numFmtId="164" fontId="27" fillId="2" borderId="1" xfId="22" applyFont="1" applyFill="1" applyBorder="1" applyAlignment="1">
      <alignment horizontal="left" vertical="center"/>
    </xf>
    <xf numFmtId="0" fontId="27" fillId="0" borderId="1" xfId="0" applyNumberFormat="1" applyFont="1" applyFill="1" applyBorder="1" applyAlignment="1">
      <alignment horizontal="left" vertical="center"/>
    </xf>
    <xf numFmtId="15" fontId="27" fillId="0" borderId="1" xfId="0" applyNumberFormat="1" applyFont="1" applyBorder="1" applyAlignment="1">
      <alignment horizontal="left" vertical="center"/>
    </xf>
    <xf numFmtId="0" fontId="27" fillId="0" borderId="1" xfId="0" applyFont="1" applyBorder="1" applyAlignment="1">
      <alignment horizontal="left" vertical="center"/>
    </xf>
    <xf numFmtId="0" fontId="27" fillId="2" borderId="1" xfId="0" applyNumberFormat="1" applyFont="1" applyFill="1" applyBorder="1" applyAlignment="1">
      <alignment vertical="center"/>
    </xf>
    <xf numFmtId="0" fontId="27" fillId="2" borderId="1" xfId="0" applyNumberFormat="1" applyFont="1" applyFill="1" applyBorder="1" applyAlignment="1">
      <alignment vertical="center" wrapText="1"/>
    </xf>
    <xf numFmtId="0" fontId="27" fillId="2" borderId="1" xfId="0" applyNumberFormat="1" applyFont="1" applyFill="1" applyBorder="1" applyAlignment="1">
      <alignment horizontal="left" vertical="top"/>
    </xf>
    <xf numFmtId="164" fontId="27" fillId="0" borderId="1" xfId="22" applyFont="1" applyFill="1" applyBorder="1" applyAlignment="1">
      <alignment horizontal="right" vertical="center"/>
    </xf>
    <xf numFmtId="0" fontId="27" fillId="0" borderId="1" xfId="0" applyFont="1" applyBorder="1" applyAlignment="1">
      <alignment vertical="center"/>
    </xf>
    <xf numFmtId="164" fontId="27" fillId="0" borderId="1" xfId="22" applyFont="1" applyFill="1" applyBorder="1" applyAlignment="1">
      <alignment vertical="center"/>
    </xf>
    <xf numFmtId="0" fontId="28" fillId="2" borderId="1" xfId="0" applyNumberFormat="1" applyFont="1" applyFill="1" applyBorder="1" applyAlignment="1">
      <alignment horizontal="left" vertical="center"/>
    </xf>
    <xf numFmtId="0" fontId="29" fillId="2" borderId="1" xfId="0" applyNumberFormat="1" applyFont="1" applyFill="1" applyBorder="1" applyAlignment="1">
      <alignment horizontal="left" vertical="center"/>
    </xf>
    <xf numFmtId="0" fontId="28" fillId="2" borderId="1" xfId="0" applyNumberFormat="1" applyFont="1" applyFill="1" applyBorder="1" applyAlignment="1">
      <alignment horizontal="center" vertical="center"/>
    </xf>
    <xf numFmtId="0" fontId="28" fillId="2" borderId="1" xfId="0" applyNumberFormat="1" applyFont="1" applyFill="1" applyBorder="1" applyAlignment="1">
      <alignment vertical="center"/>
    </xf>
    <xf numFmtId="164" fontId="28" fillId="2" borderId="1" xfId="22" applyFont="1" applyFill="1" applyBorder="1" applyAlignment="1">
      <alignment horizontal="center" vertical="center"/>
    </xf>
    <xf numFmtId="0" fontId="28" fillId="0" borderId="1" xfId="0" applyNumberFormat="1" applyFont="1" applyFill="1" applyBorder="1" applyAlignment="1">
      <alignment horizontal="left" vertical="center"/>
    </xf>
    <xf numFmtId="0" fontId="28" fillId="2" borderId="1" xfId="0" applyFont="1" applyFill="1" applyBorder="1" applyAlignment="1">
      <alignment vertical="center"/>
    </xf>
    <xf numFmtId="164" fontId="28" fillId="0" borderId="1" xfId="22" applyFont="1" applyFill="1" applyBorder="1" applyAlignment="1">
      <alignment horizontal="left" vertical="center"/>
    </xf>
    <xf numFmtId="0" fontId="26" fillId="0" borderId="1" xfId="0" applyFont="1" applyBorder="1" applyAlignment="1">
      <alignment vertical="center" wrapText="1"/>
    </xf>
    <xf numFmtId="0" fontId="31" fillId="0" borderId="1" xfId="0" applyFont="1" applyBorder="1" applyAlignment="1">
      <alignment vertical="center" wrapText="1"/>
    </xf>
    <xf numFmtId="0" fontId="32" fillId="0" borderId="1" xfId="0" applyFont="1" applyBorder="1" applyAlignment="1">
      <alignment vertical="center"/>
    </xf>
    <xf numFmtId="164" fontId="27" fillId="9" borderId="1" xfId="22" applyFont="1" applyFill="1" applyBorder="1" applyAlignment="1">
      <alignment horizontal="left" vertical="center" wrapText="1"/>
    </xf>
    <xf numFmtId="9" fontId="27" fillId="0" borderId="1" xfId="0" applyNumberFormat="1" applyFont="1" applyFill="1" applyBorder="1" applyAlignment="1">
      <alignment horizontal="center" vertical="center"/>
    </xf>
    <xf numFmtId="164" fontId="27" fillId="0" borderId="0" xfId="0" applyNumberFormat="1" applyFont="1" applyAlignment="1">
      <alignment horizontal="left" vertical="center" wrapText="1"/>
    </xf>
    <xf numFmtId="0" fontId="27" fillId="0" borderId="0" xfId="0" applyFont="1" applyAlignment="1">
      <alignment horizontal="left" vertical="center" wrapText="1"/>
    </xf>
    <xf numFmtId="0" fontId="27" fillId="10" borderId="1" xfId="0" applyFont="1" applyFill="1" applyBorder="1" applyAlignment="1">
      <alignment vertical="center"/>
    </xf>
    <xf numFmtId="9" fontId="27" fillId="2" borderId="1" xfId="0" applyNumberFormat="1" applyFont="1" applyFill="1" applyBorder="1" applyAlignment="1">
      <alignment horizontal="center" vertical="center"/>
    </xf>
    <xf numFmtId="164" fontId="27" fillId="9" borderId="1" xfId="22" applyFont="1" applyFill="1" applyBorder="1" applyAlignment="1">
      <alignment horizontal="left" vertical="center"/>
    </xf>
    <xf numFmtId="0" fontId="27" fillId="0" borderId="0" xfId="0" applyFont="1" applyAlignment="1">
      <alignment horizontal="left" vertical="center"/>
    </xf>
    <xf numFmtId="0" fontId="27" fillId="6" borderId="1" xfId="0" applyNumberFormat="1" applyFont="1" applyFill="1" applyBorder="1" applyAlignment="1">
      <alignment horizontal="left" vertical="center"/>
    </xf>
    <xf numFmtId="0" fontId="27" fillId="0" borderId="1" xfId="23" applyFont="1" applyFill="1" applyBorder="1" applyAlignment="1">
      <alignment horizontal="left" vertical="center"/>
    </xf>
    <xf numFmtId="0" fontId="27" fillId="0" borderId="1" xfId="23" applyFont="1" applyFill="1" applyBorder="1" applyAlignment="1">
      <alignment vertical="center"/>
    </xf>
    <xf numFmtId="0" fontId="27" fillId="0" borderId="1" xfId="23" applyFont="1" applyFill="1" applyBorder="1" applyAlignment="1">
      <alignment horizontal="center" vertical="center"/>
    </xf>
    <xf numFmtId="44" fontId="27" fillId="0" borderId="1" xfId="24" applyFont="1" applyFill="1" applyBorder="1" applyAlignment="1">
      <alignment horizontal="center" vertical="center"/>
    </xf>
    <xf numFmtId="0" fontId="27" fillId="0" borderId="1" xfId="0" applyNumberFormat="1" applyFont="1" applyBorder="1" applyAlignment="1">
      <alignment horizontal="left" vertical="center"/>
    </xf>
    <xf numFmtId="9" fontId="28" fillId="2" borderId="1" xfId="0" applyNumberFormat="1" applyFont="1" applyFill="1" applyBorder="1" applyAlignment="1">
      <alignment horizontal="center" vertical="center"/>
    </xf>
    <xf numFmtId="0" fontId="28" fillId="2" borderId="1" xfId="0" applyNumberFormat="1" applyFont="1" applyFill="1" applyBorder="1" applyAlignment="1">
      <alignment horizontal="justify" vertical="center"/>
    </xf>
    <xf numFmtId="164" fontId="28" fillId="2" borderId="1" xfId="22" applyFont="1" applyFill="1" applyBorder="1" applyAlignment="1">
      <alignment horizontal="left" vertical="center"/>
    </xf>
    <xf numFmtId="0" fontId="28" fillId="0" borderId="1" xfId="0" applyFont="1" applyFill="1" applyBorder="1" applyAlignment="1">
      <alignment vertical="center"/>
    </xf>
    <xf numFmtId="9" fontId="28" fillId="0" borderId="1" xfId="0" applyNumberFormat="1" applyFont="1" applyFill="1" applyBorder="1" applyAlignment="1">
      <alignment horizontal="center" vertical="center"/>
    </xf>
    <xf numFmtId="0" fontId="27" fillId="0" borderId="0" xfId="0" applyFont="1" applyFill="1" applyAlignment="1">
      <alignment horizontal="left" vertical="center" wrapText="1"/>
    </xf>
    <xf numFmtId="0" fontId="27" fillId="0" borderId="0" xfId="0" applyFont="1" applyAlignment="1">
      <alignment vertical="center" wrapText="1"/>
    </xf>
    <xf numFmtId="164" fontId="27" fillId="0" borderId="0" xfId="22" applyFont="1" applyAlignment="1">
      <alignment horizontal="left" vertical="center" wrapText="1"/>
    </xf>
    <xf numFmtId="0" fontId="31" fillId="11" borderId="1" xfId="0" applyFont="1" applyFill="1" applyBorder="1" applyAlignment="1">
      <alignment vertical="center" wrapText="1"/>
    </xf>
    <xf numFmtId="0" fontId="32" fillId="11" borderId="1" xfId="0" applyFont="1" applyFill="1" applyBorder="1" applyAlignment="1">
      <alignment vertical="center"/>
    </xf>
    <xf numFmtId="0" fontId="28" fillId="11" borderId="1" xfId="0" applyNumberFormat="1" applyFont="1" applyFill="1" applyBorder="1" applyAlignment="1">
      <alignment horizontal="left" vertical="center"/>
    </xf>
    <xf numFmtId="0" fontId="27" fillId="11" borderId="0" xfId="0" applyFont="1" applyFill="1" applyAlignment="1">
      <alignment horizontal="left" vertical="center"/>
    </xf>
    <xf numFmtId="0" fontId="33" fillId="0" borderId="0" xfId="0" applyFont="1"/>
    <xf numFmtId="9" fontId="13" fillId="0" borderId="24" xfId="9" applyFont="1" applyBorder="1" applyAlignment="1" applyProtection="1">
      <alignment horizontal="center"/>
      <protection locked="0"/>
    </xf>
    <xf numFmtId="169" fontId="13" fillId="0" borderId="6" xfId="6" applyNumberFormat="1" applyFont="1" applyBorder="1" applyAlignment="1" applyProtection="1">
      <alignment horizontal="center"/>
      <protection locked="0"/>
    </xf>
    <xf numFmtId="0" fontId="33" fillId="0" borderId="0" xfId="0" applyFont="1" applyAlignment="1">
      <alignment horizontal="center"/>
    </xf>
    <xf numFmtId="0" fontId="35" fillId="0" borderId="1" xfId="0" applyFont="1" applyBorder="1" applyAlignment="1">
      <alignment horizontal="center"/>
    </xf>
    <xf numFmtId="0" fontId="1" fillId="0" borderId="0" xfId="27"/>
    <xf numFmtId="0" fontId="26" fillId="0" borderId="1" xfId="4" applyFont="1" applyFill="1" applyBorder="1" applyAlignment="1">
      <alignment horizontal="left" vertical="center" wrapText="1"/>
    </xf>
    <xf numFmtId="0" fontId="26" fillId="0" borderId="1" xfId="27" applyFont="1" applyFill="1" applyBorder="1" applyAlignment="1">
      <alignment horizontal="left" vertical="center" wrapText="1"/>
    </xf>
    <xf numFmtId="164" fontId="26" fillId="0" borderId="1" xfId="28" applyFont="1" applyFill="1" applyBorder="1" applyAlignment="1">
      <alignment horizontal="left" vertical="center" wrapText="1"/>
    </xf>
    <xf numFmtId="0" fontId="37" fillId="0" borderId="1" xfId="27" applyFont="1" applyBorder="1" applyAlignment="1">
      <alignment horizontal="left" vertical="center" wrapText="1"/>
    </xf>
    <xf numFmtId="172" fontId="26" fillId="0" borderId="1" xfId="28" applyNumberFormat="1" applyFont="1" applyFill="1" applyBorder="1" applyAlignment="1">
      <alignment horizontal="left" vertical="center" wrapText="1"/>
    </xf>
    <xf numFmtId="14" fontId="26" fillId="0" borderId="1" xfId="4" applyNumberFormat="1" applyFont="1" applyFill="1" applyBorder="1" applyAlignment="1">
      <alignment horizontal="left" vertical="center" wrapText="1"/>
    </xf>
    <xf numFmtId="0" fontId="26" fillId="8" borderId="1" xfId="4" applyFont="1" applyFill="1" applyBorder="1" applyAlignment="1">
      <alignment horizontal="left" vertical="center" wrapText="1"/>
    </xf>
    <xf numFmtId="0" fontId="26" fillId="8" borderId="1" xfId="27" applyFont="1" applyFill="1" applyBorder="1" applyAlignment="1">
      <alignment horizontal="left" vertical="center" wrapText="1"/>
    </xf>
    <xf numFmtId="3" fontId="26" fillId="0" borderId="1" xfId="28" applyNumberFormat="1" applyFont="1" applyFill="1" applyBorder="1" applyAlignment="1">
      <alignment horizontal="left" vertical="center" wrapText="1"/>
    </xf>
    <xf numFmtId="9" fontId="26" fillId="0" borderId="1" xfId="29" applyFont="1" applyFill="1" applyBorder="1" applyAlignment="1">
      <alignment horizontal="left" vertical="center" wrapText="1"/>
    </xf>
    <xf numFmtId="0" fontId="26" fillId="0" borderId="0" xfId="27" applyFont="1" applyFill="1" applyAlignment="1">
      <alignment horizontal="left" vertical="center" wrapText="1"/>
    </xf>
    <xf numFmtId="0" fontId="27" fillId="0" borderId="1" xfId="27" applyFont="1" applyFill="1" applyBorder="1" applyAlignment="1">
      <alignment horizontal="left" vertical="center" wrapText="1"/>
    </xf>
    <xf numFmtId="0" fontId="27" fillId="0" borderId="1" xfId="27" applyFont="1" applyFill="1" applyBorder="1" applyAlignment="1">
      <alignment horizontal="left" vertical="center"/>
    </xf>
    <xf numFmtId="0" fontId="27" fillId="2" borderId="1" xfId="27" applyNumberFormat="1" applyFont="1" applyFill="1" applyBorder="1" applyAlignment="1">
      <alignment horizontal="left" vertical="center"/>
    </xf>
    <xf numFmtId="164" fontId="27" fillId="0" borderId="1" xfId="27" applyNumberFormat="1" applyFont="1" applyBorder="1" applyAlignment="1">
      <alignment horizontal="left" vertical="center" wrapText="1"/>
    </xf>
    <xf numFmtId="164" fontId="27" fillId="0" borderId="1" xfId="28" applyFont="1" applyFill="1" applyBorder="1" applyAlignment="1">
      <alignment horizontal="left" vertical="center"/>
    </xf>
    <xf numFmtId="0" fontId="38" fillId="0" borderId="1" xfId="27" applyFont="1" applyBorder="1" applyAlignment="1">
      <alignment horizontal="left" vertical="center" wrapText="1"/>
    </xf>
    <xf numFmtId="0" fontId="38" fillId="0" borderId="1" xfId="27" applyFont="1" applyFill="1" applyBorder="1" applyAlignment="1">
      <alignment horizontal="left" vertical="center" wrapText="1"/>
    </xf>
    <xf numFmtId="164" fontId="27" fillId="9" borderId="1" xfId="28" applyFont="1" applyFill="1" applyBorder="1" applyAlignment="1">
      <alignment horizontal="left" vertical="center" wrapText="1"/>
    </xf>
    <xf numFmtId="9" fontId="27" fillId="0" borderId="1" xfId="29" applyFont="1" applyFill="1" applyBorder="1" applyAlignment="1">
      <alignment horizontal="left" vertical="center"/>
    </xf>
    <xf numFmtId="0" fontId="27" fillId="0" borderId="1" xfId="27" applyNumberFormat="1" applyFont="1" applyFill="1" applyBorder="1" applyAlignment="1">
      <alignment horizontal="left" vertical="center"/>
    </xf>
    <xf numFmtId="0" fontId="38" fillId="0" borderId="0" xfId="27" applyFont="1" applyAlignment="1">
      <alignment horizontal="left" vertical="center" wrapText="1"/>
    </xf>
    <xf numFmtId="0" fontId="39" fillId="0" borderId="1" xfId="27" applyFont="1" applyFill="1" applyBorder="1" applyAlignment="1">
      <alignment horizontal="left" vertical="center"/>
    </xf>
    <xf numFmtId="0" fontId="38" fillId="0" borderId="1" xfId="27" applyFont="1" applyBorder="1" applyAlignment="1">
      <alignment horizontal="left" vertical="center"/>
    </xf>
    <xf numFmtId="0" fontId="38" fillId="0" borderId="1" xfId="27" applyFont="1" applyFill="1" applyBorder="1" applyAlignment="1">
      <alignment horizontal="left" vertical="center"/>
    </xf>
    <xf numFmtId="164" fontId="27" fillId="9" borderId="1" xfId="28" applyFont="1" applyFill="1" applyBorder="1" applyAlignment="1">
      <alignment horizontal="left" vertical="center"/>
    </xf>
    <xf numFmtId="0" fontId="38" fillId="0" borderId="0" xfId="27" applyFont="1" applyAlignment="1">
      <alignment horizontal="left" vertical="center"/>
    </xf>
    <xf numFmtId="164" fontId="27" fillId="0" borderId="1" xfId="28" applyFont="1" applyFill="1" applyBorder="1" applyAlignment="1">
      <alignment horizontal="left" vertical="center" wrapText="1"/>
    </xf>
    <xf numFmtId="0" fontId="27" fillId="0" borderId="1" xfId="27" applyFont="1" applyBorder="1" applyAlignment="1">
      <alignment horizontal="left" vertical="center"/>
    </xf>
    <xf numFmtId="0" fontId="27" fillId="0" borderId="1" xfId="27" applyFont="1" applyBorder="1" applyAlignment="1">
      <alignment horizontal="left" vertical="center" wrapText="1"/>
    </xf>
    <xf numFmtId="0" fontId="39" fillId="0" borderId="0" xfId="27" applyFont="1" applyAlignment="1">
      <alignment vertical="center"/>
    </xf>
    <xf numFmtId="0" fontId="39" fillId="0" borderId="0" xfId="27" applyFont="1" applyFill="1" applyAlignment="1">
      <alignment vertical="center"/>
    </xf>
    <xf numFmtId="0" fontId="38" fillId="12" borderId="1" xfId="27" applyFont="1" applyFill="1" applyBorder="1" applyAlignment="1">
      <alignment horizontal="left" vertical="center"/>
    </xf>
    <xf numFmtId="0" fontId="38" fillId="12" borderId="1" xfId="23" applyFont="1" applyFill="1" applyBorder="1" applyAlignment="1">
      <alignment horizontal="left" vertical="center"/>
    </xf>
    <xf numFmtId="0" fontId="27" fillId="12" borderId="1" xfId="27" applyFont="1" applyFill="1" applyBorder="1" applyAlignment="1">
      <alignment horizontal="left" vertical="center"/>
    </xf>
    <xf numFmtId="15" fontId="27" fillId="12" borderId="1" xfId="27" applyNumberFormat="1" applyFont="1" applyFill="1" applyBorder="1" applyAlignment="1">
      <alignment horizontal="left" vertical="center"/>
    </xf>
    <xf numFmtId="164" fontId="27" fillId="0" borderId="1" xfId="28" applyFont="1" applyFill="1" applyBorder="1" applyAlignment="1">
      <alignment vertical="center"/>
    </xf>
    <xf numFmtId="164" fontId="27" fillId="12" borderId="1" xfId="28" applyFont="1" applyFill="1" applyBorder="1" applyAlignment="1">
      <alignment horizontal="left" vertical="center"/>
    </xf>
    <xf numFmtId="15" fontId="27" fillId="2" borderId="1" xfId="27" applyNumberFormat="1" applyFont="1" applyFill="1" applyBorder="1" applyAlignment="1">
      <alignment horizontal="left" vertical="center"/>
    </xf>
    <xf numFmtId="164" fontId="27" fillId="0" borderId="1" xfId="28" applyFont="1" applyFill="1" applyBorder="1" applyAlignment="1">
      <alignment vertical="center" wrapText="1"/>
    </xf>
    <xf numFmtId="9" fontId="27" fillId="0" borderId="1" xfId="29" applyFont="1" applyBorder="1" applyAlignment="1">
      <alignment horizontal="left" vertical="center"/>
    </xf>
    <xf numFmtId="0" fontId="39" fillId="0" borderId="1" xfId="27" applyNumberFormat="1" applyFont="1" applyFill="1" applyBorder="1" applyAlignment="1">
      <alignment horizontal="left" vertical="center"/>
    </xf>
    <xf numFmtId="0" fontId="27" fillId="2" borderId="1" xfId="26" applyFont="1" applyFill="1" applyBorder="1" applyAlignment="1">
      <alignment horizontal="left" vertical="center"/>
    </xf>
    <xf numFmtId="0" fontId="27" fillId="0" borderId="1" xfId="26" applyFont="1" applyFill="1" applyBorder="1" applyAlignment="1">
      <alignment horizontal="left" vertical="center"/>
    </xf>
    <xf numFmtId="0" fontId="39" fillId="0" borderId="1" xfId="26" applyFont="1" applyFill="1" applyBorder="1" applyAlignment="1">
      <alignment horizontal="left" vertical="center"/>
    </xf>
    <xf numFmtId="15" fontId="27" fillId="0" borderId="1" xfId="27" applyNumberFormat="1" applyFont="1" applyFill="1" applyBorder="1" applyAlignment="1">
      <alignment horizontal="left" vertical="center"/>
    </xf>
    <xf numFmtId="0" fontId="38" fillId="0" borderId="0" xfId="27" applyFont="1" applyFill="1" applyAlignment="1">
      <alignment horizontal="left" vertical="center"/>
    </xf>
    <xf numFmtId="0" fontId="27" fillId="9" borderId="1" xfId="27" applyFont="1" applyFill="1" applyBorder="1" applyAlignment="1">
      <alignment horizontal="left" vertical="center"/>
    </xf>
    <xf numFmtId="0" fontId="27" fillId="0" borderId="1" xfId="23" applyFont="1" applyFill="1" applyBorder="1" applyAlignment="1">
      <alignment horizontal="left" vertical="center"/>
    </xf>
    <xf numFmtId="0" fontId="38" fillId="12" borderId="1" xfId="27" applyNumberFormat="1" applyFont="1" applyFill="1" applyBorder="1" applyAlignment="1">
      <alignment horizontal="left" vertical="center"/>
    </xf>
    <xf numFmtId="9" fontId="27" fillId="0" borderId="1" xfId="27" applyNumberFormat="1" applyFont="1" applyFill="1" applyBorder="1" applyAlignment="1">
      <alignment horizontal="left" vertical="center"/>
    </xf>
    <xf numFmtId="9" fontId="27" fillId="0" borderId="1" xfId="27" applyNumberFormat="1" applyFont="1" applyBorder="1" applyAlignment="1">
      <alignment horizontal="left" vertical="center"/>
    </xf>
    <xf numFmtId="164" fontId="27" fillId="9" borderId="1" xfId="28" applyFont="1" applyFill="1" applyBorder="1" applyAlignment="1"/>
    <xf numFmtId="164" fontId="27" fillId="9" borderId="1" xfId="28" applyFont="1" applyFill="1" applyBorder="1"/>
    <xf numFmtId="9" fontId="27" fillId="0" borderId="1" xfId="29" applyNumberFormat="1" applyFont="1" applyBorder="1" applyAlignment="1">
      <alignment horizontal="left" vertical="center"/>
    </xf>
    <xf numFmtId="0" fontId="27" fillId="0" borderId="1" xfId="27" applyNumberFormat="1" applyFont="1" applyFill="1" applyBorder="1" applyAlignment="1">
      <alignment vertical="center"/>
    </xf>
    <xf numFmtId="0" fontId="27" fillId="0" borderId="1" xfId="27" applyFont="1" applyFill="1" applyBorder="1" applyAlignment="1">
      <alignment vertical="center"/>
    </xf>
    <xf numFmtId="15" fontId="27" fillId="0" borderId="1" xfId="27" applyNumberFormat="1" applyFont="1" applyFill="1" applyBorder="1" applyAlignment="1">
      <alignment horizontal="left" vertical="center" wrapText="1"/>
    </xf>
    <xf numFmtId="173" fontId="27" fillId="0" borderId="1" xfId="30" applyNumberFormat="1" applyFont="1" applyFill="1" applyBorder="1" applyAlignment="1">
      <alignment vertical="center"/>
    </xf>
    <xf numFmtId="164" fontId="27" fillId="0" borderId="1" xfId="27" applyNumberFormat="1" applyFont="1" applyFill="1" applyBorder="1" applyAlignment="1">
      <alignment horizontal="left" vertical="center" wrapText="1"/>
    </xf>
    <xf numFmtId="0" fontId="27" fillId="0" borderId="1" xfId="27" applyFont="1" applyFill="1" applyBorder="1" applyAlignment="1">
      <alignment horizontal="center" vertical="center"/>
    </xf>
    <xf numFmtId="0" fontId="27" fillId="0" borderId="1" xfId="27" applyFont="1" applyFill="1" applyBorder="1"/>
    <xf numFmtId="173" fontId="27" fillId="0" borderId="1" xfId="30" applyNumberFormat="1" applyFont="1" applyFill="1" applyBorder="1" applyAlignment="1">
      <alignment horizontal="center" vertical="center"/>
    </xf>
    <xf numFmtId="0" fontId="27" fillId="0" borderId="1" xfId="27" applyFont="1" applyFill="1" applyBorder="1" applyAlignment="1"/>
    <xf numFmtId="44" fontId="27" fillId="0" borderId="1" xfId="30" applyFont="1" applyFill="1" applyBorder="1" applyAlignment="1">
      <alignment vertical="center"/>
    </xf>
    <xf numFmtId="164" fontId="27" fillId="0" borderId="1" xfId="27" applyNumberFormat="1" applyFont="1" applyFill="1" applyBorder="1" applyAlignment="1">
      <alignment horizontal="left" vertical="center"/>
    </xf>
    <xf numFmtId="164" fontId="27" fillId="0" borderId="0" xfId="28" applyFont="1" applyFill="1" applyAlignment="1">
      <alignment horizontal="left" vertical="center"/>
    </xf>
    <xf numFmtId="164" fontId="38" fillId="0" borderId="0" xfId="28" applyFont="1" applyAlignment="1">
      <alignment horizontal="left" vertical="center"/>
    </xf>
    <xf numFmtId="9" fontId="27" fillId="0" borderId="0" xfId="29" applyFont="1" applyAlignment="1">
      <alignment horizontal="left" vertical="center"/>
    </xf>
    <xf numFmtId="0" fontId="27" fillId="0" borderId="0" xfId="27" applyFont="1" applyAlignment="1">
      <alignment horizontal="left" vertical="center"/>
    </xf>
    <xf numFmtId="3" fontId="38" fillId="0" borderId="0" xfId="27" applyNumberFormat="1" applyFont="1" applyFill="1" applyAlignment="1">
      <alignment horizontal="left" vertical="center" wrapText="1"/>
    </xf>
    <xf numFmtId="0" fontId="27" fillId="0" borderId="0" xfId="27" applyFont="1" applyAlignment="1">
      <alignment horizontal="left" vertical="center" wrapText="1"/>
    </xf>
    <xf numFmtId="15" fontId="27" fillId="0" borderId="1" xfId="25" applyNumberFormat="1" applyFont="1" applyFill="1" applyBorder="1" applyAlignment="1">
      <alignment horizontal="left" vertical="center"/>
    </xf>
    <xf numFmtId="0" fontId="40" fillId="0" borderId="1" xfId="27" applyFont="1" applyFill="1" applyBorder="1"/>
    <xf numFmtId="0" fontId="27" fillId="13" borderId="1" xfId="27" applyFont="1" applyFill="1" applyBorder="1" applyAlignment="1">
      <alignment horizontal="left" vertical="center"/>
    </xf>
    <xf numFmtId="0" fontId="27" fillId="13" borderId="1" xfId="27" applyNumberFormat="1" applyFont="1" applyFill="1" applyBorder="1" applyAlignment="1">
      <alignment horizontal="left" vertical="center"/>
    </xf>
    <xf numFmtId="0" fontId="27" fillId="13" borderId="1" xfId="23" applyFont="1" applyFill="1" applyBorder="1" applyAlignment="1">
      <alignment horizontal="left" vertical="center"/>
    </xf>
    <xf numFmtId="0" fontId="27" fillId="13" borderId="1" xfId="27" applyFont="1" applyFill="1" applyBorder="1" applyAlignment="1"/>
    <xf numFmtId="0" fontId="26" fillId="14" borderId="1" xfId="27" applyFont="1" applyFill="1" applyBorder="1" applyAlignment="1">
      <alignment horizontal="left" vertical="center" wrapText="1"/>
    </xf>
    <xf numFmtId="0" fontId="27" fillId="14" borderId="1" xfId="27" applyFont="1" applyFill="1" applyBorder="1" applyAlignment="1">
      <alignment horizontal="left" vertical="center"/>
    </xf>
    <xf numFmtId="0" fontId="27" fillId="14" borderId="1" xfId="27" applyNumberFormat="1" applyFont="1" applyFill="1" applyBorder="1" applyAlignment="1">
      <alignment horizontal="left" vertical="center"/>
    </xf>
    <xf numFmtId="0" fontId="27" fillId="14" borderId="1" xfId="26" applyFont="1" applyFill="1" applyBorder="1" applyAlignment="1">
      <alignment horizontal="left" vertical="center"/>
    </xf>
    <xf numFmtId="0" fontId="27" fillId="14" borderId="1" xfId="23" applyFont="1" applyFill="1" applyBorder="1" applyAlignment="1">
      <alignment horizontal="left" vertical="center"/>
    </xf>
    <xf numFmtId="0" fontId="33" fillId="2" borderId="1" xfId="0" applyFont="1" applyFill="1" applyBorder="1" applyAlignment="1">
      <alignment horizontal="center" vertical="center"/>
    </xf>
    <xf numFmtId="0" fontId="33" fillId="0" borderId="1" xfId="0" applyFont="1" applyBorder="1" applyAlignment="1">
      <alignment horizontal="center" vertical="center"/>
    </xf>
    <xf numFmtId="0" fontId="33" fillId="2" borderId="28" xfId="0" applyFont="1" applyFill="1" applyBorder="1" applyAlignment="1">
      <alignment horizontal="center" vertical="center"/>
    </xf>
    <xf numFmtId="0" fontId="35" fillId="0" borderId="30" xfId="0" applyFont="1" applyBorder="1"/>
    <xf numFmtId="0" fontId="35" fillId="0" borderId="33" xfId="0" applyFont="1" applyBorder="1"/>
    <xf numFmtId="0" fontId="35" fillId="0" borderId="35" xfId="0" applyFont="1" applyBorder="1"/>
    <xf numFmtId="9" fontId="35" fillId="0" borderId="36" xfId="9" applyFont="1" applyBorder="1" applyAlignment="1">
      <alignment horizontal="center"/>
    </xf>
    <xf numFmtId="9" fontId="35" fillId="0" borderId="37" xfId="9" applyFont="1" applyBorder="1" applyAlignment="1">
      <alignment horizontal="center"/>
    </xf>
    <xf numFmtId="0" fontId="35" fillId="0" borderId="31" xfId="0" applyFont="1" applyBorder="1" applyAlignment="1">
      <alignment horizontal="center"/>
    </xf>
    <xf numFmtId="0" fontId="35" fillId="0" borderId="32" xfId="0" applyFont="1" applyBorder="1" applyAlignment="1">
      <alignment horizontal="center"/>
    </xf>
    <xf numFmtId="0" fontId="35" fillId="0" borderId="34" xfId="0" applyFont="1" applyBorder="1" applyAlignment="1">
      <alignment horizontal="center"/>
    </xf>
    <xf numFmtId="0" fontId="33" fillId="11" borderId="28" xfId="26" applyFont="1" applyFill="1" applyBorder="1" applyAlignment="1">
      <alignment horizontal="center"/>
    </xf>
    <xf numFmtId="0" fontId="27" fillId="2" borderId="0" xfId="23" applyFont="1" applyFill="1" applyBorder="1" applyAlignment="1">
      <alignment horizontal="left" vertical="center"/>
    </xf>
    <xf numFmtId="0" fontId="33" fillId="2" borderId="0" xfId="0" applyFont="1" applyFill="1" applyBorder="1"/>
    <xf numFmtId="0" fontId="27" fillId="2" borderId="0" xfId="27" applyNumberFormat="1" applyFont="1" applyFill="1" applyBorder="1" applyAlignment="1">
      <alignment horizontal="left" vertical="center"/>
    </xf>
    <xf numFmtId="0" fontId="33" fillId="11" borderId="28" xfId="26" applyFont="1" applyFill="1" applyBorder="1"/>
    <xf numFmtId="0" fontId="27" fillId="2" borderId="0" xfId="27" applyFont="1" applyFill="1" applyBorder="1" applyAlignment="1">
      <alignment horizontal="left" vertical="center"/>
    </xf>
    <xf numFmtId="0" fontId="27" fillId="2" borderId="0" xfId="26" applyFont="1" applyFill="1" applyBorder="1" applyAlignment="1">
      <alignment horizontal="left" vertical="center"/>
    </xf>
    <xf numFmtId="0" fontId="8" fillId="0" borderId="0" xfId="26"/>
    <xf numFmtId="0" fontId="17" fillId="0" borderId="0" xfId="4" applyFont="1" applyAlignment="1" applyProtection="1">
      <protection hidden="1"/>
    </xf>
    <xf numFmtId="0" fontId="17" fillId="0" borderId="0" xfId="4" applyFont="1" applyAlignment="1"/>
    <xf numFmtId="0" fontId="13" fillId="0" borderId="0" xfId="4" applyFont="1" applyBorder="1" applyAlignment="1" applyProtection="1">
      <alignment horizontal="left"/>
      <protection locked="0"/>
    </xf>
    <xf numFmtId="0" fontId="14" fillId="0" borderId="0" xfId="4" applyFont="1" applyAlignment="1" applyProtection="1">
      <alignment horizontal="center" vertical="center" wrapText="1"/>
      <protection hidden="1"/>
    </xf>
    <xf numFmtId="0" fontId="14" fillId="0" borderId="0" xfId="4" applyFont="1" applyAlignment="1" applyProtection="1">
      <protection hidden="1"/>
    </xf>
    <xf numFmtId="0" fontId="14" fillId="0" borderId="0" xfId="4" applyFont="1" applyAlignment="1">
      <alignment horizontal="center" vertical="center" wrapText="1"/>
    </xf>
    <xf numFmtId="0" fontId="14" fillId="0" borderId="0" xfId="4" applyFont="1" applyProtection="1">
      <protection hidden="1"/>
    </xf>
    <xf numFmtId="0" fontId="14" fillId="0" borderId="0" xfId="4" applyFont="1"/>
    <xf numFmtId="0" fontId="12" fillId="0" borderId="1" xfId="4" applyFont="1" applyFill="1" applyBorder="1" applyAlignment="1" applyProtection="1">
      <alignment horizontal="center" vertical="top" wrapText="1"/>
      <protection locked="0"/>
    </xf>
    <xf numFmtId="0" fontId="13" fillId="0" borderId="1" xfId="4" applyFont="1" applyFill="1" applyBorder="1" applyAlignment="1" applyProtection="1">
      <alignment horizontal="center" vertical="top" wrapText="1"/>
      <protection locked="0"/>
    </xf>
    <xf numFmtId="0" fontId="17" fillId="0" borderId="0" xfId="4" applyFont="1" applyProtection="1">
      <protection hidden="1"/>
    </xf>
    <xf numFmtId="0" fontId="17" fillId="0" borderId="0" xfId="4" applyFont="1"/>
    <xf numFmtId="0" fontId="17" fillId="0" borderId="10" xfId="4" applyFont="1" applyBorder="1" applyProtection="1">
      <protection locked="0"/>
    </xf>
    <xf numFmtId="0" fontId="17" fillId="0" borderId="11" xfId="4" applyFont="1" applyBorder="1" applyProtection="1">
      <protection locked="0"/>
    </xf>
    <xf numFmtId="0" fontId="17" fillId="0" borderId="12" xfId="4" applyFont="1" applyBorder="1" applyProtection="1">
      <protection locked="0"/>
    </xf>
    <xf numFmtId="0" fontId="17" fillId="0" borderId="16" xfId="4" applyFont="1" applyBorder="1" applyProtection="1">
      <protection locked="0"/>
    </xf>
    <xf numFmtId="0" fontId="17" fillId="0" borderId="0" xfId="4" applyFont="1" applyBorder="1" applyProtection="1">
      <protection locked="0"/>
    </xf>
    <xf numFmtId="0" fontId="17" fillId="0" borderId="17" xfId="4" applyFont="1" applyBorder="1" applyProtection="1">
      <protection locked="0"/>
    </xf>
    <xf numFmtId="0" fontId="17" fillId="0" borderId="5" xfId="4" applyFont="1" applyBorder="1" applyProtection="1">
      <protection locked="0"/>
    </xf>
    <xf numFmtId="0" fontId="20" fillId="0" borderId="0" xfId="4" applyFont="1" applyBorder="1" applyProtection="1">
      <protection locked="0"/>
    </xf>
    <xf numFmtId="0" fontId="12" fillId="0" borderId="20" xfId="4" applyFont="1" applyBorder="1" applyAlignment="1" applyProtection="1">
      <alignment horizontal="left"/>
      <protection locked="0"/>
    </xf>
    <xf numFmtId="0" fontId="12" fillId="0" borderId="21" xfId="4" applyFont="1" applyBorder="1" applyAlignment="1" applyProtection="1">
      <alignment horizontal="center"/>
      <protection locked="0"/>
    </xf>
    <xf numFmtId="0" fontId="12" fillId="0" borderId="22" xfId="4" applyFont="1" applyBorder="1" applyAlignment="1" applyProtection="1">
      <alignment horizontal="center"/>
      <protection locked="0"/>
    </xf>
    <xf numFmtId="0" fontId="13" fillId="0" borderId="0" xfId="4" applyFont="1" applyBorder="1" applyAlignment="1" applyProtection="1">
      <alignment horizontal="center"/>
      <protection locked="0"/>
    </xf>
    <xf numFmtId="0" fontId="13" fillId="0" borderId="23" xfId="4" applyFont="1" applyBorder="1" applyAlignment="1" applyProtection="1">
      <alignment horizontal="left" vertical="justify"/>
      <protection locked="0"/>
    </xf>
    <xf numFmtId="169" fontId="18" fillId="0" borderId="24" xfId="6" applyNumberFormat="1" applyFont="1" applyBorder="1" applyAlignment="1" applyProtection="1">
      <alignment horizontal="center"/>
      <protection locked="0"/>
    </xf>
    <xf numFmtId="169" fontId="18" fillId="0" borderId="6" xfId="6" applyNumberFormat="1" applyFont="1" applyBorder="1" applyAlignment="1" applyProtection="1">
      <alignment horizontal="center"/>
      <protection locked="0"/>
    </xf>
    <xf numFmtId="0" fontId="13" fillId="0" borderId="16" xfId="6" applyNumberFormat="1" applyFont="1" applyBorder="1" applyAlignment="1" applyProtection="1">
      <alignment horizontal="center"/>
      <protection locked="0"/>
    </xf>
    <xf numFmtId="167" fontId="13" fillId="0" borderId="0" xfId="7" applyFont="1" applyBorder="1" applyAlignment="1" applyProtection="1">
      <alignment horizontal="left"/>
      <protection locked="0"/>
    </xf>
    <xf numFmtId="9" fontId="13" fillId="0" borderId="0" xfId="8" applyFont="1" applyBorder="1" applyAlignment="1" applyProtection="1">
      <alignment horizontal="left"/>
      <protection locked="0"/>
    </xf>
    <xf numFmtId="171" fontId="17" fillId="0" borderId="0" xfId="7" applyNumberFormat="1" applyFont="1" applyProtection="1">
      <protection hidden="1"/>
    </xf>
    <xf numFmtId="170" fontId="13" fillId="0" borderId="16" xfId="6" applyNumberFormat="1" applyFont="1" applyBorder="1" applyAlignment="1" applyProtection="1">
      <alignment horizontal="center"/>
      <protection locked="0"/>
    </xf>
    <xf numFmtId="0" fontId="13" fillId="0" borderId="25" xfId="4" applyFont="1" applyBorder="1" applyAlignment="1" applyProtection="1">
      <alignment horizontal="left" vertical="justify"/>
      <protection locked="0"/>
    </xf>
    <xf numFmtId="0" fontId="13" fillId="0" borderId="16" xfId="4" applyFont="1" applyBorder="1" applyAlignment="1" applyProtection="1">
      <alignment horizontal="center" vertical="justify"/>
      <protection locked="0"/>
    </xf>
    <xf numFmtId="0" fontId="12" fillId="0" borderId="16" xfId="4" applyFont="1" applyBorder="1" applyAlignment="1" applyProtection="1">
      <alignment vertical="top" wrapText="1"/>
      <protection locked="0"/>
    </xf>
    <xf numFmtId="0" fontId="21" fillId="0" borderId="0" xfId="4" applyFont="1" applyBorder="1" applyAlignment="1" applyProtection="1">
      <alignment vertical="top" wrapText="1"/>
      <protection locked="0"/>
    </xf>
    <xf numFmtId="0" fontId="21" fillId="0" borderId="17" xfId="4" applyFont="1" applyBorder="1" applyAlignment="1" applyProtection="1">
      <alignment vertical="top" wrapText="1"/>
      <protection locked="0"/>
    </xf>
    <xf numFmtId="0" fontId="13" fillId="0" borderId="16" xfId="4" applyFont="1" applyBorder="1" applyAlignment="1" applyProtection="1">
      <alignment vertical="center" wrapText="1"/>
    </xf>
    <xf numFmtId="0" fontId="13" fillId="3" borderId="16" xfId="4" applyFont="1" applyFill="1" applyBorder="1" applyAlignment="1" applyProtection="1">
      <alignment vertical="center"/>
    </xf>
    <xf numFmtId="0" fontId="13" fillId="4" borderId="16" xfId="4" applyFont="1" applyFill="1" applyBorder="1" applyAlignment="1" applyProtection="1">
      <alignment vertical="center"/>
    </xf>
    <xf numFmtId="0" fontId="13" fillId="5" borderId="16" xfId="4" applyFont="1" applyFill="1" applyBorder="1" applyAlignment="1" applyProtection="1">
      <alignment vertical="center"/>
    </xf>
    <xf numFmtId="0" fontId="13" fillId="0" borderId="13" xfId="4" applyFont="1" applyBorder="1" applyAlignment="1" applyProtection="1">
      <alignment vertical="center"/>
    </xf>
    <xf numFmtId="0" fontId="17" fillId="0" borderId="0" xfId="4" applyFont="1" applyProtection="1">
      <protection locked="0"/>
    </xf>
    <xf numFmtId="0" fontId="17" fillId="0" borderId="16" xfId="4" applyFont="1" applyBorder="1" applyAlignment="1" applyProtection="1">
      <alignment horizontal="right"/>
      <protection locked="0"/>
    </xf>
    <xf numFmtId="0" fontId="17" fillId="0" borderId="0" xfId="4" applyFont="1" applyBorder="1" applyAlignment="1" applyProtection="1">
      <alignment horizontal="right"/>
      <protection locked="0"/>
    </xf>
    <xf numFmtId="0" fontId="18" fillId="6" borderId="28" xfId="4" applyFont="1" applyFill="1" applyBorder="1" applyAlignment="1" applyProtection="1">
      <alignment horizontal="center" vertical="center" wrapText="1"/>
      <protection locked="0"/>
    </xf>
    <xf numFmtId="0" fontId="23" fillId="0" borderId="0" xfId="4" applyFont="1" applyBorder="1" applyProtection="1">
      <protection locked="0"/>
    </xf>
    <xf numFmtId="9" fontId="16" fillId="0" borderId="16" xfId="8" applyFont="1" applyBorder="1" applyAlignment="1" applyProtection="1">
      <alignment horizontal="left"/>
    </xf>
    <xf numFmtId="0" fontId="12" fillId="7" borderId="7" xfId="4" applyFont="1" applyFill="1" applyBorder="1" applyAlignment="1">
      <alignment vertical="center" wrapText="1"/>
    </xf>
    <xf numFmtId="0" fontId="12" fillId="7" borderId="8" xfId="4" applyFont="1" applyFill="1" applyBorder="1" applyAlignment="1">
      <alignment vertical="center" wrapText="1"/>
    </xf>
    <xf numFmtId="0" fontId="12" fillId="7" borderId="7" xfId="4" applyFont="1" applyFill="1" applyBorder="1" applyAlignment="1" applyProtection="1">
      <alignment horizontal="center" vertical="center" wrapText="1"/>
      <protection locked="0"/>
    </xf>
    <xf numFmtId="0" fontId="12" fillId="7" borderId="1" xfId="4" applyFont="1" applyFill="1" applyBorder="1" applyAlignment="1" applyProtection="1">
      <alignment horizontal="center" vertical="center" wrapText="1"/>
      <protection locked="0"/>
    </xf>
    <xf numFmtId="0" fontId="13" fillId="0" borderId="23" xfId="4" applyFont="1" applyBorder="1" applyAlignment="1" applyProtection="1">
      <alignment horizontal="left" vertical="center"/>
      <protection locked="0"/>
    </xf>
    <xf numFmtId="0" fontId="17" fillId="0" borderId="0" xfId="4" applyFont="1" applyBorder="1"/>
    <xf numFmtId="0" fontId="17" fillId="0" borderId="17" xfId="4" applyFont="1" applyBorder="1"/>
    <xf numFmtId="167" fontId="13" fillId="0" borderId="17" xfId="7" applyFont="1" applyBorder="1" applyAlignment="1" applyProtection="1">
      <alignment horizontal="left"/>
      <protection locked="0"/>
    </xf>
    <xf numFmtId="9" fontId="13" fillId="0" borderId="0" xfId="8" applyFont="1" applyBorder="1" applyAlignment="1" applyProtection="1">
      <protection locked="0"/>
    </xf>
    <xf numFmtId="0" fontId="33" fillId="0" borderId="1" xfId="26" applyFont="1" applyBorder="1"/>
    <xf numFmtId="0" fontId="33" fillId="11" borderId="1" xfId="26" applyFont="1" applyFill="1" applyBorder="1"/>
    <xf numFmtId="0" fontId="35" fillId="0" borderId="0" xfId="26" applyFont="1"/>
    <xf numFmtId="0" fontId="36" fillId="0" borderId="1" xfId="26" applyFont="1" applyBorder="1"/>
    <xf numFmtId="0" fontId="35" fillId="0" borderId="1" xfId="26" applyFont="1" applyBorder="1" applyAlignment="1">
      <alignment horizontal="center"/>
    </xf>
    <xf numFmtId="0" fontId="33" fillId="0" borderId="1" xfId="26" applyFont="1" applyBorder="1" applyAlignment="1">
      <alignment horizontal="center"/>
    </xf>
    <xf numFmtId="0" fontId="33" fillId="11" borderId="1" xfId="26" applyFont="1" applyFill="1" applyBorder="1" applyAlignment="1">
      <alignment horizontal="center"/>
    </xf>
    <xf numFmtId="9" fontId="35" fillId="0" borderId="36" xfId="12" applyFont="1" applyBorder="1" applyAlignment="1">
      <alignment horizontal="center"/>
    </xf>
    <xf numFmtId="9" fontId="35" fillId="0" borderId="37" xfId="12" applyFont="1" applyBorder="1" applyAlignment="1">
      <alignment horizontal="center"/>
    </xf>
    <xf numFmtId="0" fontId="35" fillId="0" borderId="30" xfId="26" applyFont="1" applyBorder="1"/>
    <xf numFmtId="0" fontId="42" fillId="0" borderId="38" xfId="26" applyFont="1" applyBorder="1"/>
    <xf numFmtId="0" fontId="35" fillId="0" borderId="31" xfId="26" applyFont="1" applyBorder="1" applyAlignment="1">
      <alignment horizontal="center"/>
    </xf>
    <xf numFmtId="0" fontId="35" fillId="0" borderId="32" xfId="26" applyFont="1" applyBorder="1" applyAlignment="1">
      <alignment horizontal="center"/>
    </xf>
    <xf numFmtId="0" fontId="35" fillId="0" borderId="33" xfId="26" applyFont="1" applyBorder="1"/>
    <xf numFmtId="0" fontId="42" fillId="0" borderId="0" xfId="26" applyFont="1" applyBorder="1"/>
    <xf numFmtId="0" fontId="35" fillId="0" borderId="34" xfId="26" applyFont="1" applyBorder="1" applyAlignment="1">
      <alignment horizontal="center"/>
    </xf>
    <xf numFmtId="0" fontId="35" fillId="0" borderId="35" xfId="26" applyFont="1" applyBorder="1"/>
    <xf numFmtId="0" fontId="42" fillId="0" borderId="39" xfId="26" applyFont="1" applyBorder="1"/>
    <xf numFmtId="0" fontId="35" fillId="0" borderId="0" xfId="0" applyFont="1"/>
    <xf numFmtId="9" fontId="13" fillId="0" borderId="26" xfId="9" applyFont="1" applyBorder="1" applyAlignment="1" applyProtection="1">
      <alignment horizontal="center"/>
      <protection locked="0"/>
    </xf>
    <xf numFmtId="169" fontId="13" fillId="0" borderId="27" xfId="6" applyNumberFormat="1" applyFont="1" applyBorder="1" applyAlignment="1" applyProtection="1">
      <alignment horizontal="center"/>
      <protection locked="0"/>
    </xf>
    <xf numFmtId="9" fontId="13" fillId="0" borderId="6" xfId="6" applyNumberFormat="1" applyFont="1" applyBorder="1" applyAlignment="1" applyProtection="1">
      <alignment horizontal="center"/>
      <protection locked="0"/>
    </xf>
    <xf numFmtId="9" fontId="35" fillId="9" borderId="36" xfId="9" applyFont="1" applyFill="1" applyBorder="1" applyAlignment="1">
      <alignment horizontal="center"/>
    </xf>
    <xf numFmtId="0" fontId="36" fillId="15" borderId="1" xfId="0" applyFont="1" applyFill="1" applyBorder="1"/>
    <xf numFmtId="0" fontId="35" fillId="15" borderId="1" xfId="0" applyFont="1" applyFill="1" applyBorder="1" applyAlignment="1">
      <alignment horizontal="center"/>
    </xf>
    <xf numFmtId="0" fontId="42" fillId="0" borderId="0" xfId="0" applyFont="1"/>
    <xf numFmtId="0" fontId="13" fillId="2" borderId="1" xfId="5" applyFont="1" applyFill="1" applyBorder="1" applyAlignment="1">
      <alignment horizontal="left" vertical="center" wrapText="1"/>
    </xf>
    <xf numFmtId="0" fontId="15" fillId="7" borderId="1" xfId="0" applyFont="1" applyFill="1" applyBorder="1" applyAlignment="1">
      <alignment horizontal="left" vertical="center" wrapText="1"/>
    </xf>
    <xf numFmtId="0" fontId="15" fillId="7" borderId="7" xfId="0" applyFont="1" applyFill="1" applyBorder="1" applyAlignment="1">
      <alignment horizontal="justify" vertical="center" wrapText="1"/>
    </xf>
    <xf numFmtId="0" fontId="15" fillId="7" borderId="9" xfId="0" applyFont="1" applyFill="1" applyBorder="1" applyAlignment="1">
      <alignment horizontal="justify" vertical="center" wrapText="1"/>
    </xf>
    <xf numFmtId="0" fontId="12" fillId="0" borderId="2" xfId="5" applyFont="1" applyFill="1" applyBorder="1" applyAlignment="1">
      <alignment horizontal="center" vertical="center" wrapText="1"/>
    </xf>
    <xf numFmtId="0" fontId="12" fillId="0" borderId="3" xfId="5" applyFont="1" applyFill="1" applyBorder="1" applyAlignment="1">
      <alignment horizontal="center" vertical="center" wrapText="1"/>
    </xf>
    <xf numFmtId="0" fontId="12" fillId="0" borderId="4" xfId="5" applyFont="1" applyFill="1" applyBorder="1" applyAlignment="1">
      <alignment horizontal="center" vertical="center" wrapText="1"/>
    </xf>
    <xf numFmtId="0" fontId="13" fillId="0" borderId="1" xfId="5" applyFont="1" applyFill="1" applyBorder="1" applyAlignment="1">
      <alignment horizontal="left" vertical="center" wrapText="1"/>
    </xf>
    <xf numFmtId="0" fontId="12" fillId="0" borderId="1" xfId="5" applyFont="1" applyFill="1" applyBorder="1" applyAlignment="1">
      <alignment horizontal="left" vertical="center" wrapText="1"/>
    </xf>
    <xf numFmtId="0" fontId="13" fillId="0" borderId="7" xfId="5" applyFont="1" applyFill="1" applyBorder="1" applyAlignment="1">
      <alignment horizontal="left" vertical="center" wrapText="1"/>
    </xf>
    <xf numFmtId="0" fontId="13" fillId="0" borderId="8" xfId="5" applyFont="1" applyFill="1" applyBorder="1" applyAlignment="1">
      <alignment horizontal="left" vertical="center" wrapText="1"/>
    </xf>
    <xf numFmtId="0" fontId="13" fillId="0" borderId="9" xfId="5" applyFont="1" applyFill="1" applyBorder="1" applyAlignment="1">
      <alignment horizontal="left" vertical="center" wrapText="1"/>
    </xf>
    <xf numFmtId="0" fontId="12" fillId="2" borderId="1" xfId="5" applyFont="1" applyFill="1" applyBorder="1" applyAlignment="1">
      <alignment horizontal="center" vertical="center" wrapText="1"/>
    </xf>
    <xf numFmtId="0" fontId="13" fillId="0" borderId="0" xfId="4" applyFont="1" applyBorder="1" applyAlignment="1" applyProtection="1">
      <alignment vertical="center" wrapText="1"/>
    </xf>
    <xf numFmtId="0" fontId="13" fillId="0" borderId="17" xfId="4" applyFont="1" applyBorder="1" applyAlignment="1" applyProtection="1">
      <alignment vertical="center" wrapText="1"/>
    </xf>
    <xf numFmtId="0" fontId="13" fillId="0" borderId="14" xfId="4" applyFont="1" applyBorder="1" applyAlignment="1" applyProtection="1">
      <alignment vertical="center" wrapText="1"/>
    </xf>
    <xf numFmtId="0" fontId="13" fillId="0" borderId="15" xfId="4" applyFont="1" applyBorder="1" applyAlignment="1" applyProtection="1">
      <alignment vertical="center" wrapText="1"/>
    </xf>
    <xf numFmtId="0" fontId="13" fillId="0" borderId="1" xfId="4" applyFont="1" applyFill="1" applyBorder="1" applyAlignment="1" applyProtection="1">
      <alignment horizontal="center" vertical="center" wrapText="1"/>
      <protection locked="0"/>
    </xf>
    <xf numFmtId="0" fontId="19" fillId="0" borderId="1" xfId="4" applyFont="1" applyFill="1" applyBorder="1" applyAlignment="1" applyProtection="1">
      <alignment horizontal="center" vertical="center" wrapText="1"/>
      <protection locked="0"/>
    </xf>
    <xf numFmtId="0" fontId="17" fillId="0" borderId="18" xfId="4" applyFont="1" applyBorder="1" applyAlignment="1" applyProtection="1">
      <alignment horizontal="right"/>
      <protection locked="0"/>
    </xf>
    <xf numFmtId="0" fontId="17" fillId="0" borderId="19" xfId="4" applyFont="1" applyBorder="1" applyAlignment="1" applyProtection="1">
      <alignment horizontal="right"/>
      <protection locked="0"/>
    </xf>
    <xf numFmtId="0" fontId="13" fillId="0" borderId="7" xfId="4" applyFont="1" applyBorder="1" applyAlignment="1" applyProtection="1">
      <alignment horizontal="center"/>
      <protection locked="0"/>
    </xf>
    <xf numFmtId="0" fontId="13" fillId="0" borderId="8" xfId="4" applyFont="1" applyBorder="1" applyAlignment="1" applyProtection="1">
      <alignment horizontal="center"/>
      <protection locked="0"/>
    </xf>
    <xf numFmtId="0" fontId="13" fillId="0" borderId="9" xfId="4" applyFont="1" applyBorder="1" applyAlignment="1" applyProtection="1">
      <alignment horizontal="center"/>
      <protection locked="0"/>
    </xf>
    <xf numFmtId="0" fontId="21" fillId="0" borderId="10" xfId="4" applyFont="1" applyBorder="1" applyAlignment="1" applyProtection="1">
      <alignment vertical="top" wrapText="1"/>
      <protection locked="0"/>
    </xf>
    <xf numFmtId="0" fontId="21" fillId="0" borderId="11" xfId="4" applyFont="1" applyBorder="1" applyAlignment="1" applyProtection="1">
      <alignment vertical="top" wrapText="1"/>
      <protection locked="0"/>
    </xf>
    <xf numFmtId="0" fontId="21" fillId="0" borderId="12" xfId="4" applyFont="1" applyBorder="1" applyAlignment="1" applyProtection="1">
      <alignment vertical="top" wrapText="1"/>
      <protection locked="0"/>
    </xf>
    <xf numFmtId="0" fontId="18" fillId="0" borderId="16" xfId="4" applyFont="1" applyBorder="1" applyAlignment="1">
      <alignment vertical="top" wrapText="1"/>
    </xf>
    <xf numFmtId="0" fontId="18" fillId="0" borderId="0" xfId="4" applyFont="1" applyBorder="1" applyAlignment="1">
      <alignment vertical="top" wrapText="1"/>
    </xf>
    <xf numFmtId="0" fontId="18" fillId="0" borderId="17" xfId="4" applyFont="1" applyBorder="1" applyAlignment="1">
      <alignment vertical="top" wrapText="1"/>
    </xf>
    <xf numFmtId="0" fontId="18" fillId="0" borderId="13" xfId="4" applyFont="1" applyBorder="1" applyAlignment="1">
      <alignment vertical="top" wrapText="1"/>
    </xf>
    <xf numFmtId="0" fontId="18" fillId="0" borderId="14" xfId="4" applyFont="1" applyBorder="1" applyAlignment="1">
      <alignment vertical="top" wrapText="1"/>
    </xf>
    <xf numFmtId="0" fontId="18" fillId="0" borderId="15" xfId="4" applyFont="1" applyBorder="1" applyAlignment="1">
      <alignment vertical="top" wrapText="1"/>
    </xf>
    <xf numFmtId="9" fontId="18" fillId="6" borderId="1" xfId="4" applyNumberFormat="1" applyFont="1" applyFill="1" applyBorder="1" applyAlignment="1" applyProtection="1">
      <alignment horizontal="center" vertical="center" wrapText="1"/>
      <protection locked="0"/>
    </xf>
    <xf numFmtId="0" fontId="18" fillId="6" borderId="1" xfId="4" applyFont="1" applyFill="1" applyBorder="1" applyAlignment="1" applyProtection="1">
      <alignment horizontal="center" vertical="center" wrapText="1"/>
      <protection locked="0"/>
    </xf>
    <xf numFmtId="0" fontId="12" fillId="7" borderId="7" xfId="4" applyFont="1" applyFill="1" applyBorder="1" applyAlignment="1">
      <alignment horizontal="left" vertical="center" wrapText="1"/>
    </xf>
    <xf numFmtId="0" fontId="12" fillId="7" borderId="8" xfId="4" applyFont="1" applyFill="1" applyBorder="1" applyAlignment="1">
      <alignment horizontal="left" vertical="center" wrapText="1"/>
    </xf>
    <xf numFmtId="0" fontId="12" fillId="7" borderId="9" xfId="4" applyFont="1" applyFill="1" applyBorder="1" applyAlignment="1">
      <alignment horizontal="left" vertical="center" wrapText="1"/>
    </xf>
    <xf numFmtId="0" fontId="12" fillId="7" borderId="1" xfId="4" applyFont="1" applyFill="1" applyBorder="1" applyAlignment="1" applyProtection="1">
      <alignment horizontal="center" vertical="center"/>
      <protection locked="0"/>
    </xf>
    <xf numFmtId="0" fontId="13" fillId="0" borderId="10" xfId="4" applyFont="1" applyFill="1" applyBorder="1" applyAlignment="1" applyProtection="1">
      <alignment horizontal="center" vertical="center" wrapText="1"/>
      <protection locked="0"/>
    </xf>
    <xf numFmtId="0" fontId="18" fillId="0" borderId="11" xfId="4" applyFont="1" applyFill="1" applyBorder="1" applyAlignment="1" applyProtection="1">
      <alignment horizontal="center" vertical="center" wrapText="1"/>
      <protection locked="0"/>
    </xf>
    <xf numFmtId="0" fontId="18" fillId="0" borderId="12" xfId="4" applyFont="1" applyFill="1" applyBorder="1" applyAlignment="1" applyProtection="1">
      <alignment horizontal="center" vertical="center" wrapText="1"/>
      <protection locked="0"/>
    </xf>
    <xf numFmtId="0" fontId="18" fillId="0" borderId="13" xfId="4" applyFont="1" applyFill="1" applyBorder="1" applyAlignment="1" applyProtection="1">
      <alignment horizontal="center" vertical="center" wrapText="1"/>
      <protection locked="0"/>
    </xf>
    <xf numFmtId="0" fontId="18" fillId="0" borderId="14" xfId="4" applyFont="1" applyFill="1" applyBorder="1" applyAlignment="1" applyProtection="1">
      <alignment horizontal="center" vertical="center" wrapText="1"/>
      <protection locked="0"/>
    </xf>
    <xf numFmtId="0" fontId="18" fillId="0" borderId="15" xfId="4" applyFont="1" applyFill="1" applyBorder="1" applyAlignment="1" applyProtection="1">
      <alignment horizontal="center" vertical="center" wrapText="1"/>
      <protection locked="0"/>
    </xf>
    <xf numFmtId="9" fontId="13" fillId="2" borderId="28" xfId="4" applyNumberFormat="1" applyFont="1" applyFill="1" applyBorder="1" applyAlignment="1">
      <alignment horizontal="center" vertical="center"/>
    </xf>
    <xf numFmtId="0" fontId="13" fillId="2" borderId="29" xfId="4" applyFont="1" applyFill="1" applyBorder="1" applyAlignment="1">
      <alignment horizontal="center" vertical="center"/>
    </xf>
    <xf numFmtId="0" fontId="12" fillId="0" borderId="0" xfId="4" applyFont="1" applyAlignment="1" applyProtection="1">
      <alignment horizontal="center"/>
      <protection locked="0"/>
    </xf>
    <xf numFmtId="0" fontId="14" fillId="0" borderId="0" xfId="4" applyFont="1" applyAlignment="1" applyProtection="1">
      <alignment horizontal="center"/>
      <protection locked="0"/>
    </xf>
    <xf numFmtId="0" fontId="13" fillId="7" borderId="8" xfId="4" applyFont="1" applyFill="1" applyBorder="1" applyAlignment="1">
      <alignment horizontal="center" vertical="center" wrapText="1"/>
    </xf>
    <xf numFmtId="0" fontId="34" fillId="0" borderId="7" xfId="26" applyFont="1" applyBorder="1" applyAlignment="1">
      <alignment horizontal="left"/>
    </xf>
    <xf numFmtId="0" fontId="34" fillId="0" borderId="9" xfId="26" applyFont="1" applyBorder="1" applyAlignment="1">
      <alignment horizontal="left"/>
    </xf>
  </cellXfs>
  <cellStyles count="44">
    <cellStyle name="Euro" xfId="2"/>
    <cellStyle name="Millares 2" xfId="1"/>
    <cellStyle name="Millares 2 2" xfId="31"/>
    <cellStyle name="Millares 3" xfId="7"/>
    <cellStyle name="Millares 4" xfId="19"/>
    <cellStyle name="Millares 4 2" xfId="41"/>
    <cellStyle name="Millares_Prueba formato indicadores con mensaje automático" xfId="6"/>
    <cellStyle name="Moneda" xfId="22" builtinId="4"/>
    <cellStyle name="Moneda 2" xfId="3"/>
    <cellStyle name="Moneda 3" xfId="20"/>
    <cellStyle name="Moneda 3 2" xfId="42"/>
    <cellStyle name="Moneda 4" xfId="24"/>
    <cellStyle name="Moneda 4 2" xfId="30"/>
    <cellStyle name="Moneda 5" xfId="28"/>
    <cellStyle name="Moneda 6" xfId="43"/>
    <cellStyle name="Normal" xfId="0" builtinId="0"/>
    <cellStyle name="Normal 10" xfId="26"/>
    <cellStyle name="Normal 2" xfId="4"/>
    <cellStyle name="Normal 2 10 2" xfId="23"/>
    <cellStyle name="Normal 2 2" xfId="25"/>
    <cellStyle name="Normal 2 37" xfId="21"/>
    <cellStyle name="Normal 3" xfId="5"/>
    <cellStyle name="Normal 3 2" xfId="32"/>
    <cellStyle name="Normal 4" xfId="10"/>
    <cellStyle name="Normal 4 2" xfId="33"/>
    <cellStyle name="Normal 5" xfId="13"/>
    <cellStyle name="Normal 5 2" xfId="35"/>
    <cellStyle name="Normal 6" xfId="15"/>
    <cellStyle name="Normal 6 2" xfId="37"/>
    <cellStyle name="Normal 7" xfId="17"/>
    <cellStyle name="Normal 7 2" xfId="39"/>
    <cellStyle name="Normal 8" xfId="27"/>
    <cellStyle name="Porcentaje" xfId="9" builtinId="5"/>
    <cellStyle name="Porcentaje 2" xfId="11"/>
    <cellStyle name="Porcentaje 2 2" xfId="34"/>
    <cellStyle name="Porcentaje 3" xfId="12"/>
    <cellStyle name="Porcentaje 3 2" xfId="14"/>
    <cellStyle name="Porcentaje 3 2 2" xfId="36"/>
    <cellStyle name="Porcentaje 4" xfId="16"/>
    <cellStyle name="Porcentaje 4 2" xfId="38"/>
    <cellStyle name="Porcentaje 5" xfId="18"/>
    <cellStyle name="Porcentaje 5 2" xfId="40"/>
    <cellStyle name="Porcentaje 6" xfId="29"/>
    <cellStyle name="Porcentual 2" xfId="8"/>
  </cellStyles>
  <dxfs count="2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100" b="1" i="0" u="none" strike="noStrike" baseline="0">
                <a:solidFill>
                  <a:srgbClr val="000000"/>
                </a:solidFill>
                <a:latin typeface="Futura Std Book" pitchFamily="34" charset="0"/>
                <a:ea typeface="Arial"/>
                <a:cs typeface="Arial"/>
              </a:defRPr>
            </a:pPr>
            <a:r>
              <a:rPr lang="en-US" sz="1100">
                <a:latin typeface="Futura Std Book" pitchFamily="34" charset="0"/>
              </a:rPr>
              <a:t>Representación gráfica de la medición con respecto a la meta</a:t>
            </a:r>
          </a:p>
        </c:rich>
      </c:tx>
      <c:layout>
        <c:manualLayout>
          <c:xMode val="edge"/>
          <c:yMode val="edge"/>
          <c:x val="0.39943181818181978"/>
          <c:y val="3.3434650455927049E-2"/>
        </c:manualLayout>
      </c:layout>
      <c:overlay val="0"/>
      <c:spPr>
        <a:noFill/>
        <a:ln w="25400">
          <a:noFill/>
        </a:ln>
      </c:spPr>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 Is '!$B$17:$B$19</c:f>
              <c:strCache>
                <c:ptCount val="3"/>
                <c:pt idx="0">
                  <c:v>Medición</c:v>
                </c:pt>
                <c:pt idx="2">
                  <c:v>59%</c:v>
                </c:pt>
              </c:strCache>
            </c:strRef>
          </c:tx>
          <c:spPr>
            <a:ln w="12700">
              <a:solidFill>
                <a:srgbClr val="000080"/>
              </a:solidFill>
              <a:prstDash val="solid"/>
            </a:ln>
          </c:spPr>
          <c:invertIfNegative val="0"/>
          <c:cat>
            <c:strRef>
              <c:f>'estructura medicion indicad Is '!$A$20:$A$29</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'estructura medicion indicad Is '!$B$20:$B$29</c:f>
              <c:numCache>
                <c:formatCode>0%</c:formatCode>
                <c:ptCount val="10"/>
                <c:pt idx="0">
                  <c:v>0.5</c:v>
                </c:pt>
                <c:pt idx="1">
                  <c:v>0.28000000000000003</c:v>
                </c:pt>
                <c:pt idx="2">
                  <c:v>3.125E-2</c:v>
                </c:pt>
                <c:pt idx="3">
                  <c:v>0.19</c:v>
                </c:pt>
              </c:numCache>
            </c:numRef>
          </c:val>
        </c:ser>
        <c:ser>
          <c:idx val="1"/>
          <c:order val="1"/>
          <c:tx>
            <c:strRef>
              <c:f>'estructura medicion indicad Is '!$C$17:$C$19</c:f>
              <c:strCache>
                <c:ptCount val="3"/>
                <c:pt idx="0">
                  <c:v>META</c:v>
                </c:pt>
                <c:pt idx="1">
                  <c:v> 80,0 </c:v>
                </c:pt>
                <c:pt idx="2">
                  <c:v> 80,0 </c:v>
                </c:pt>
              </c:strCache>
            </c:strRef>
          </c:tx>
          <c:spPr>
            <a:ln w="12700">
              <a:solidFill>
                <a:sysClr val="windowText" lastClr="000000"/>
              </a:solidFill>
              <a:prstDash val="solid"/>
            </a:ln>
          </c:spPr>
          <c:invertIfNegative val="0"/>
          <c:cat>
            <c:strRef>
              <c:f>'estructura medicion indicad Is '!$A$20:$A$29</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'estructura medicion indicad Is '!$C$20:$C$29</c:f>
              <c:numCache>
                <c:formatCode>_ * #,##0.0_ ;_ * \-#,##0.0_ ;_ * "-"??_ ;_ @_ </c:formatCode>
                <c:ptCount val="10"/>
                <c:pt idx="0">
                  <c:v>80</c:v>
                </c:pt>
                <c:pt idx="1">
                  <c:v>80</c:v>
                </c:pt>
                <c:pt idx="2">
                  <c:v>80</c:v>
                </c:pt>
                <c:pt idx="3">
                  <c:v>80</c:v>
                </c:pt>
              </c:numCache>
            </c:numRef>
          </c:val>
        </c:ser>
        <c:dLbls>
          <c:showLegendKey val="0"/>
          <c:showVal val="0"/>
          <c:showCatName val="0"/>
          <c:showSerName val="0"/>
          <c:showPercent val="0"/>
          <c:showBubbleSize val="0"/>
        </c:dLbls>
        <c:gapWidth val="150"/>
        <c:axId val="1762477648"/>
        <c:axId val="1762470032"/>
      </c:barChart>
      <c:catAx>
        <c:axId val="1762477648"/>
        <c:scaling>
          <c:orientation val="minMax"/>
        </c:scaling>
        <c:delete val="0"/>
        <c:axPos val="b"/>
        <c:title>
          <c:tx>
            <c:rich>
              <a:bodyPr/>
              <a:lstStyle/>
              <a:p>
                <a:pPr>
                  <a:defRPr lang="en-US" sz="550" b="1" i="0" u="none" strike="noStrike" baseline="0">
                    <a:solidFill>
                      <a:srgbClr val="000000"/>
                    </a:solidFill>
                    <a:latin typeface="Arial"/>
                    <a:ea typeface="Arial"/>
                    <a:cs typeface="Arial"/>
                  </a:defRPr>
                </a:pPr>
                <a:r>
                  <a:rPr lang="en-US"/>
                  <a:t>Mes</a:t>
                </a:r>
              </a:p>
            </c:rich>
          </c:tx>
          <c:layout>
            <c:manualLayout>
              <c:xMode val="edge"/>
              <c:yMode val="edge"/>
              <c:x val="0.50795454545454544"/>
              <c:y val="0.84802431610942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lang="en-US" sz="900" b="0" i="0" u="none" strike="noStrike" baseline="0">
                <a:solidFill>
                  <a:srgbClr val="000000"/>
                </a:solidFill>
                <a:latin typeface="Arial"/>
                <a:ea typeface="Arial"/>
                <a:cs typeface="Arial"/>
              </a:defRPr>
            </a:pPr>
            <a:endParaRPr lang="es-CO"/>
          </a:p>
        </c:txPr>
        <c:crossAx val="1762470032"/>
        <c:crosses val="autoZero"/>
        <c:auto val="1"/>
        <c:lblAlgn val="ctr"/>
        <c:lblOffset val="100"/>
        <c:noMultiLvlLbl val="0"/>
      </c:catAx>
      <c:valAx>
        <c:axId val="1762470032"/>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lang="en-US" sz="800" b="0" i="0" u="none" strike="noStrike" baseline="0">
                <a:solidFill>
                  <a:srgbClr val="000000"/>
                </a:solidFill>
                <a:latin typeface="Arial"/>
                <a:ea typeface="Arial"/>
                <a:cs typeface="Arial"/>
              </a:defRPr>
            </a:pPr>
            <a:endParaRPr lang="es-CO"/>
          </a:p>
        </c:txPr>
        <c:crossAx val="1762477648"/>
        <c:crosses val="autoZero"/>
        <c:crossBetween val="between"/>
      </c:valAx>
      <c:spPr>
        <a:solidFill>
          <a:schemeClr val="bg1"/>
        </a:solidFill>
        <a:ln w="12700">
          <a:solidFill>
            <a:srgbClr val="808080"/>
          </a:solidFill>
          <a:prstDash val="solid"/>
        </a:ln>
      </c:spPr>
    </c:plotArea>
    <c:legend>
      <c:legendPos val="b"/>
      <c:layout>
        <c:manualLayout>
          <c:xMode val="edge"/>
          <c:yMode val="edge"/>
          <c:x val="0.45806894728345815"/>
          <c:y val="0.91390925087567521"/>
          <c:w val="5.5908794758124894E-2"/>
          <c:h val="3.6933034945428052E-2"/>
        </c:manualLayout>
      </c:layout>
      <c:overlay val="0"/>
      <c:spPr>
        <a:solidFill>
          <a:srgbClr val="FFFFFF"/>
        </a:solidFill>
        <a:ln w="3175">
          <a:solidFill>
            <a:srgbClr val="000000"/>
          </a:solidFill>
          <a:prstDash val="solid"/>
        </a:ln>
      </c:spPr>
      <c:txPr>
        <a:bodyPr/>
        <a:lstStyle/>
        <a:p>
          <a:pPr>
            <a:defRPr lang="en-US" sz="505"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s-CO"/>
    </a:p>
  </c:txPr>
  <c:printSettings>
    <c:headerFooter alignWithMargins="0"/>
    <c:pageMargins b="1" l="0.75000000000000333" r="0.75000000000000333" t="1" header="0" footer="0"/>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n-US" sz="1100" b="1" i="0" u="none" strike="noStrike" baseline="0">
                <a:solidFill>
                  <a:srgbClr val="000000"/>
                </a:solidFill>
                <a:latin typeface="Futura Std Book" pitchFamily="34" charset="0"/>
                <a:ea typeface="Arial"/>
                <a:cs typeface="Arial"/>
              </a:defRPr>
            </a:pPr>
            <a:r>
              <a:rPr lang="en-US" sz="1100">
                <a:latin typeface="Futura Std Book" pitchFamily="34" charset="0"/>
              </a:rPr>
              <a:t>Representación gráfica de la medición con respecto a la meta</a:t>
            </a:r>
          </a:p>
        </c:rich>
      </c:tx>
      <c:layout>
        <c:manualLayout>
          <c:xMode val="edge"/>
          <c:yMode val="edge"/>
          <c:x val="0.39943181818181978"/>
          <c:y val="3.3434650455927049E-2"/>
        </c:manualLayout>
      </c:layout>
      <c:overlay val="0"/>
      <c:spPr>
        <a:noFill/>
        <a:ln w="25400">
          <a:noFill/>
        </a:ln>
      </c:spPr>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 IIs'!$B$17:$B$19</c:f>
              <c:strCache>
                <c:ptCount val="3"/>
                <c:pt idx="0">
                  <c:v>Medición</c:v>
                </c:pt>
              </c:strCache>
            </c:strRef>
          </c:tx>
          <c:spPr>
            <a:ln w="12700">
              <a:solidFill>
                <a:srgbClr val="000080"/>
              </a:solidFill>
              <a:prstDash val="solid"/>
            </a:ln>
          </c:spPr>
          <c:invertIfNegative val="0"/>
          <c:cat>
            <c:strRef>
              <c:f>'estructura medicion indicad IIs'!$A$20:$A$29</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'estructura medicion indicad IIs'!$B$20:$B$29</c:f>
              <c:numCache>
                <c:formatCode>0%</c:formatCode>
                <c:ptCount val="10"/>
                <c:pt idx="4">
                  <c:v>0.59</c:v>
                </c:pt>
                <c:pt idx="5">
                  <c:v>0.28000000000000003</c:v>
                </c:pt>
                <c:pt idx="6">
                  <c:v>0.44</c:v>
                </c:pt>
                <c:pt idx="7">
                  <c:v>1</c:v>
                </c:pt>
                <c:pt idx="8">
                  <c:v>0.34</c:v>
                </c:pt>
                <c:pt idx="9">
                  <c:v>0.28000000000000003</c:v>
                </c:pt>
              </c:numCache>
            </c:numRef>
          </c:val>
        </c:ser>
        <c:ser>
          <c:idx val="1"/>
          <c:order val="1"/>
          <c:tx>
            <c:strRef>
              <c:f>'estructura medicion indicad IIs'!$C$17:$C$19</c:f>
              <c:strCache>
                <c:ptCount val="3"/>
                <c:pt idx="0">
                  <c:v>META</c:v>
                </c:pt>
              </c:strCache>
            </c:strRef>
          </c:tx>
          <c:spPr>
            <a:ln w="12700">
              <a:solidFill>
                <a:sysClr val="windowText" lastClr="000000"/>
              </a:solidFill>
              <a:prstDash val="solid"/>
            </a:ln>
          </c:spPr>
          <c:invertIfNegative val="0"/>
          <c:cat>
            <c:strRef>
              <c:f>'estructura medicion indicad IIs'!$A$20:$A$29</c:f>
              <c:strCache>
                <c:ptCount val="10"/>
                <c:pt idx="0">
                  <c:v>Marzo</c:v>
                </c:pt>
                <c:pt idx="1">
                  <c:v>Abril</c:v>
                </c:pt>
                <c:pt idx="2">
                  <c:v>Mayo</c:v>
                </c:pt>
                <c:pt idx="3">
                  <c:v>Junio</c:v>
                </c:pt>
                <c:pt idx="4">
                  <c:v>Julio</c:v>
                </c:pt>
                <c:pt idx="5">
                  <c:v>Agosto</c:v>
                </c:pt>
                <c:pt idx="6">
                  <c:v>Septiembre</c:v>
                </c:pt>
                <c:pt idx="7">
                  <c:v>Octubre</c:v>
                </c:pt>
                <c:pt idx="8">
                  <c:v>Noviembre</c:v>
                </c:pt>
                <c:pt idx="9">
                  <c:v>Diciembre</c:v>
                </c:pt>
              </c:strCache>
            </c:strRef>
          </c:cat>
          <c:val>
            <c:numRef>
              <c:f>'estructura medicion indicad IIs'!$C$20:$C$29</c:f>
              <c:numCache>
                <c:formatCode>_ * #,##0.0_ ;_ * \-#,##0.0_ ;_ * "-"??_ ;_ @_ </c:formatCode>
                <c:ptCount val="10"/>
                <c:pt idx="4" formatCode="0%">
                  <c:v>0.8</c:v>
                </c:pt>
                <c:pt idx="5" formatCode="0%">
                  <c:v>0.8</c:v>
                </c:pt>
                <c:pt idx="6" formatCode="0%">
                  <c:v>0.8</c:v>
                </c:pt>
                <c:pt idx="7" formatCode="0%">
                  <c:v>0.8</c:v>
                </c:pt>
                <c:pt idx="8" formatCode="0%">
                  <c:v>0.8</c:v>
                </c:pt>
                <c:pt idx="9" formatCode="0%">
                  <c:v>0.8</c:v>
                </c:pt>
              </c:numCache>
            </c:numRef>
          </c:val>
        </c:ser>
        <c:dLbls>
          <c:showLegendKey val="0"/>
          <c:showVal val="0"/>
          <c:showCatName val="0"/>
          <c:showSerName val="0"/>
          <c:showPercent val="0"/>
          <c:showBubbleSize val="0"/>
        </c:dLbls>
        <c:gapWidth val="150"/>
        <c:axId val="1762478192"/>
        <c:axId val="1762472208"/>
      </c:barChart>
      <c:catAx>
        <c:axId val="1762478192"/>
        <c:scaling>
          <c:orientation val="minMax"/>
        </c:scaling>
        <c:delete val="0"/>
        <c:axPos val="b"/>
        <c:title>
          <c:tx>
            <c:rich>
              <a:bodyPr/>
              <a:lstStyle/>
              <a:p>
                <a:pPr>
                  <a:defRPr lang="en-US" sz="550" b="1" i="0" u="none" strike="noStrike" baseline="0">
                    <a:solidFill>
                      <a:srgbClr val="000000"/>
                    </a:solidFill>
                    <a:latin typeface="Arial"/>
                    <a:ea typeface="Arial"/>
                    <a:cs typeface="Arial"/>
                  </a:defRPr>
                </a:pPr>
                <a:r>
                  <a:rPr lang="en-US"/>
                  <a:t>Mes</a:t>
                </a:r>
              </a:p>
            </c:rich>
          </c:tx>
          <c:layout>
            <c:manualLayout>
              <c:xMode val="edge"/>
              <c:yMode val="edge"/>
              <c:x val="0.50795454545454544"/>
              <c:y val="0.848024316109428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lang="en-US" sz="900" b="0" i="0" u="none" strike="noStrike" baseline="0">
                <a:solidFill>
                  <a:srgbClr val="000000"/>
                </a:solidFill>
                <a:latin typeface="Arial"/>
                <a:ea typeface="Arial"/>
                <a:cs typeface="Arial"/>
              </a:defRPr>
            </a:pPr>
            <a:endParaRPr lang="es-CO"/>
          </a:p>
        </c:txPr>
        <c:crossAx val="1762472208"/>
        <c:crosses val="autoZero"/>
        <c:auto val="1"/>
        <c:lblAlgn val="ctr"/>
        <c:lblOffset val="100"/>
        <c:noMultiLvlLbl val="0"/>
      </c:catAx>
      <c:valAx>
        <c:axId val="1762472208"/>
        <c:scaling>
          <c:orientation val="minMax"/>
        </c:scaling>
        <c:delete val="0"/>
        <c:axPos val="l"/>
        <c:numFmt formatCode="0%" sourceLinked="1"/>
        <c:majorTickMark val="out"/>
        <c:minorTickMark val="none"/>
        <c:tickLblPos val="nextTo"/>
        <c:spPr>
          <a:ln w="3175">
            <a:solidFill>
              <a:srgbClr val="000000"/>
            </a:solidFill>
            <a:prstDash val="solid"/>
          </a:ln>
        </c:spPr>
        <c:txPr>
          <a:bodyPr rot="0" vert="horz"/>
          <a:lstStyle/>
          <a:p>
            <a:pPr>
              <a:defRPr lang="en-US" sz="800" b="0" i="0" u="none" strike="noStrike" baseline="0">
                <a:solidFill>
                  <a:srgbClr val="000000"/>
                </a:solidFill>
                <a:latin typeface="Arial"/>
                <a:ea typeface="Arial"/>
                <a:cs typeface="Arial"/>
              </a:defRPr>
            </a:pPr>
            <a:endParaRPr lang="es-CO"/>
          </a:p>
        </c:txPr>
        <c:crossAx val="1762478192"/>
        <c:crosses val="autoZero"/>
        <c:crossBetween val="between"/>
      </c:valAx>
      <c:spPr>
        <a:solidFill>
          <a:schemeClr val="bg1"/>
        </a:solidFill>
        <a:ln w="12700">
          <a:solidFill>
            <a:srgbClr val="808080"/>
          </a:solidFill>
          <a:prstDash val="solid"/>
        </a:ln>
      </c:spPr>
    </c:plotArea>
    <c:legend>
      <c:legendPos val="b"/>
      <c:layout>
        <c:manualLayout>
          <c:xMode val="edge"/>
          <c:yMode val="edge"/>
          <c:x val="0.45806894728345815"/>
          <c:y val="0.91390925087567521"/>
          <c:w val="5.5908794758124894E-2"/>
          <c:h val="3.6933034945428052E-2"/>
        </c:manualLayout>
      </c:layout>
      <c:overlay val="0"/>
      <c:spPr>
        <a:solidFill>
          <a:srgbClr val="FFFFFF"/>
        </a:solidFill>
        <a:ln w="3175">
          <a:solidFill>
            <a:srgbClr val="000000"/>
          </a:solidFill>
          <a:prstDash val="solid"/>
        </a:ln>
      </c:spPr>
      <c:txPr>
        <a:bodyPr/>
        <a:lstStyle/>
        <a:p>
          <a:pPr>
            <a:defRPr lang="en-US" sz="505" b="0" i="0" u="none" strike="noStrike" baseline="0">
              <a:solidFill>
                <a:srgbClr val="000000"/>
              </a:solidFill>
              <a:latin typeface="Arial"/>
              <a:ea typeface="Arial"/>
              <a:cs typeface="Arial"/>
            </a:defRPr>
          </a:pPr>
          <a:endParaRPr lang="es-CO"/>
        </a:p>
      </c:txPr>
    </c:legend>
    <c:plotVisOnly val="1"/>
    <c:dispBlanksAs val="gap"/>
    <c:showDLblsOverMax val="0"/>
  </c:chart>
  <c:spPr>
    <a:solidFill>
      <a:srgbClr val="FFFFFF"/>
    </a:solidFill>
    <a:ln w="3175">
      <a:solidFill>
        <a:srgbClr val="000000"/>
      </a:solidFill>
      <a:prstDash val="solid"/>
    </a:ln>
  </c:spPr>
  <c:txPr>
    <a:bodyPr/>
    <a:lstStyle/>
    <a:p>
      <a:pPr>
        <a:defRPr sz="550" b="0" i="0" u="none" strike="noStrike" baseline="0">
          <a:solidFill>
            <a:srgbClr val="000000"/>
          </a:solidFill>
          <a:latin typeface="Arial"/>
          <a:ea typeface="Arial"/>
          <a:cs typeface="Arial"/>
        </a:defRPr>
      </a:pPr>
      <a:endParaRPr lang="es-CO"/>
    </a:p>
  </c:txPr>
  <c:printSettings>
    <c:headerFooter alignWithMargins="0"/>
    <c:pageMargins b="1" l="0.75000000000000333" r="0.75000000000000333"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170461</xdr:colOff>
      <xdr:row>36</xdr:row>
      <xdr:rowOff>160811</xdr:rowOff>
    </xdr:from>
    <xdr:to>
      <xdr:col>8</xdr:col>
      <xdr:colOff>1694708</xdr:colOff>
      <xdr:row>48</xdr:row>
      <xdr:rowOff>136071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170461</xdr:colOff>
      <xdr:row>36</xdr:row>
      <xdr:rowOff>160811</xdr:rowOff>
    </xdr:from>
    <xdr:to>
      <xdr:col>8</xdr:col>
      <xdr:colOff>1694708</xdr:colOff>
      <xdr:row>48</xdr:row>
      <xdr:rowOff>136071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7"/>
  <sheetViews>
    <sheetView topLeftCell="A7" zoomScale="90" zoomScaleNormal="90" workbookViewId="0">
      <selection activeCell="B14" sqref="B14:D14"/>
    </sheetView>
  </sheetViews>
  <sheetFormatPr baseColWidth="10" defaultColWidth="36.5703125" defaultRowHeight="16.5"/>
  <cols>
    <col min="1" max="1" width="31.85546875" style="1" customWidth="1"/>
    <col min="2" max="2" width="42.140625" style="1" customWidth="1"/>
    <col min="3" max="16384" width="36.5703125" style="1"/>
  </cols>
  <sheetData>
    <row r="1" spans="1:21" ht="24" customHeight="1"/>
    <row r="2" spans="1:21" s="2" customFormat="1" ht="24" customHeight="1">
      <c r="A2" s="336" t="s">
        <v>62</v>
      </c>
      <c r="B2" s="336"/>
      <c r="C2" s="337"/>
      <c r="D2" s="338"/>
    </row>
    <row r="3" spans="1:21" s="4" customFormat="1" ht="18">
      <c r="A3" s="3"/>
      <c r="B3" s="3"/>
      <c r="C3" s="3"/>
      <c r="D3" s="3"/>
    </row>
    <row r="4" spans="1:21" s="5" customFormat="1" ht="88.5" customHeight="1">
      <c r="A4" s="333" t="s">
        <v>64</v>
      </c>
      <c r="B4" s="333"/>
      <c r="C4" s="334" t="s">
        <v>730</v>
      </c>
      <c r="D4" s="335"/>
    </row>
    <row r="5" spans="1:21" s="7" customFormat="1" ht="23.25" customHeight="1">
      <c r="A5" s="6" t="s">
        <v>0</v>
      </c>
      <c r="B5" s="339" t="s">
        <v>734</v>
      </c>
      <c r="C5" s="340"/>
      <c r="D5" s="340"/>
    </row>
    <row r="6" spans="1:21" s="7" customFormat="1" ht="37.5" customHeight="1">
      <c r="A6" s="6" t="s">
        <v>1</v>
      </c>
      <c r="B6" s="341" t="s">
        <v>735</v>
      </c>
      <c r="C6" s="342"/>
      <c r="D6" s="343"/>
    </row>
    <row r="7" spans="1:21" s="7" customFormat="1" ht="72" customHeight="1">
      <c r="A7" s="6" t="s">
        <v>2</v>
      </c>
      <c r="B7" s="8" t="s">
        <v>733</v>
      </c>
      <c r="C7" s="6" t="s">
        <v>3</v>
      </c>
      <c r="D7" s="8" t="s">
        <v>52</v>
      </c>
    </row>
    <row r="8" spans="1:21" s="7" customFormat="1" ht="58.5" customHeight="1">
      <c r="A8" s="6" t="s">
        <v>56</v>
      </c>
      <c r="B8" s="8" t="s">
        <v>736</v>
      </c>
      <c r="C8" s="6" t="s">
        <v>4</v>
      </c>
      <c r="D8" s="9" t="s">
        <v>67</v>
      </c>
    </row>
    <row r="9" spans="1:21" s="11" customFormat="1" ht="21.75" customHeight="1">
      <c r="A9" s="10" t="s">
        <v>55</v>
      </c>
      <c r="B9" s="8" t="s">
        <v>731</v>
      </c>
      <c r="C9" s="10" t="s">
        <v>5</v>
      </c>
      <c r="D9" s="8" t="s">
        <v>12</v>
      </c>
      <c r="E9" s="7"/>
      <c r="F9" s="7"/>
      <c r="G9" s="7"/>
      <c r="H9" s="7"/>
      <c r="I9" s="7"/>
      <c r="J9" s="7"/>
      <c r="K9" s="7"/>
      <c r="L9" s="7"/>
      <c r="M9" s="7"/>
      <c r="N9" s="7"/>
      <c r="O9" s="7"/>
      <c r="P9" s="7"/>
      <c r="Q9" s="7"/>
      <c r="R9" s="7"/>
      <c r="S9" s="7"/>
      <c r="T9" s="7"/>
      <c r="U9" s="7"/>
    </row>
    <row r="10" spans="1:21" s="11" customFormat="1" ht="54.75" customHeight="1">
      <c r="A10" s="10" t="s">
        <v>6</v>
      </c>
      <c r="B10" s="12">
        <v>0.8</v>
      </c>
      <c r="C10" s="10" t="s">
        <v>7</v>
      </c>
      <c r="D10" s="8" t="s">
        <v>68</v>
      </c>
      <c r="E10" s="7"/>
      <c r="F10" s="7"/>
      <c r="G10" s="7"/>
      <c r="H10" s="7"/>
      <c r="I10" s="7"/>
      <c r="J10" s="7"/>
      <c r="K10" s="7"/>
      <c r="L10" s="7"/>
      <c r="M10" s="7"/>
      <c r="N10" s="7"/>
      <c r="O10" s="7"/>
      <c r="P10" s="7"/>
      <c r="Q10" s="7"/>
      <c r="R10" s="7"/>
      <c r="S10" s="7"/>
      <c r="T10" s="7"/>
      <c r="U10" s="7"/>
    </row>
    <row r="11" spans="1:21" s="11" customFormat="1" ht="35.25" customHeight="1">
      <c r="A11" s="10" t="s">
        <v>57</v>
      </c>
      <c r="B11" s="8" t="s">
        <v>66</v>
      </c>
      <c r="C11" s="10" t="s">
        <v>8</v>
      </c>
      <c r="D11" s="9" t="s">
        <v>61</v>
      </c>
      <c r="E11" s="7"/>
      <c r="F11" s="7"/>
      <c r="G11" s="7"/>
      <c r="H11" s="7"/>
      <c r="I11" s="7"/>
      <c r="J11" s="7"/>
      <c r="K11" s="7"/>
      <c r="L11" s="7"/>
      <c r="M11" s="7"/>
      <c r="N11" s="7"/>
      <c r="O11" s="7"/>
      <c r="P11" s="7"/>
      <c r="Q11" s="7"/>
      <c r="R11" s="7"/>
      <c r="S11" s="7"/>
      <c r="T11" s="7"/>
      <c r="U11" s="7"/>
    </row>
    <row r="12" spans="1:21" s="11" customFormat="1" ht="18.75" customHeight="1">
      <c r="A12" s="344" t="s">
        <v>9</v>
      </c>
      <c r="B12" s="344"/>
      <c r="C12" s="344"/>
      <c r="D12" s="344"/>
      <c r="E12" s="7"/>
      <c r="F12" s="7"/>
      <c r="G12" s="7"/>
      <c r="H12" s="7"/>
      <c r="I12" s="7"/>
      <c r="J12" s="7"/>
      <c r="K12" s="7"/>
      <c r="L12" s="7"/>
      <c r="M12" s="7"/>
      <c r="N12" s="7"/>
      <c r="O12" s="7"/>
      <c r="P12" s="7"/>
      <c r="Q12" s="7"/>
      <c r="R12" s="7"/>
      <c r="S12" s="7"/>
      <c r="T12" s="7"/>
      <c r="U12" s="7"/>
    </row>
    <row r="13" spans="1:21" s="11" customFormat="1" ht="18" customHeight="1">
      <c r="A13" s="10" t="s">
        <v>58</v>
      </c>
      <c r="B13" s="339" t="s">
        <v>732</v>
      </c>
      <c r="C13" s="339"/>
      <c r="D13" s="339"/>
      <c r="E13" s="7"/>
      <c r="F13" s="7"/>
      <c r="G13" s="7"/>
      <c r="H13" s="7"/>
      <c r="I13" s="7"/>
      <c r="J13" s="7"/>
      <c r="K13" s="7"/>
      <c r="L13" s="7"/>
      <c r="M13" s="7"/>
      <c r="N13" s="7"/>
      <c r="O13" s="7"/>
      <c r="P13" s="7"/>
      <c r="Q13" s="7"/>
      <c r="R13" s="7"/>
      <c r="S13" s="7"/>
      <c r="T13" s="7"/>
      <c r="U13" s="7"/>
    </row>
    <row r="14" spans="1:21" s="11" customFormat="1" ht="34.5" customHeight="1">
      <c r="A14" s="10" t="s">
        <v>59</v>
      </c>
      <c r="B14" s="339" t="s">
        <v>70</v>
      </c>
      <c r="C14" s="339"/>
      <c r="D14" s="339"/>
      <c r="E14" s="7"/>
      <c r="F14" s="7"/>
      <c r="G14" s="7"/>
      <c r="H14" s="7"/>
      <c r="I14" s="7"/>
      <c r="J14" s="7"/>
      <c r="K14" s="7"/>
      <c r="L14" s="7"/>
      <c r="M14" s="7"/>
      <c r="N14" s="7"/>
      <c r="O14" s="7"/>
      <c r="P14" s="7"/>
      <c r="Q14" s="7"/>
      <c r="R14" s="7"/>
      <c r="S14" s="7"/>
      <c r="T14" s="7"/>
      <c r="U14" s="7"/>
    </row>
    <row r="15" spans="1:21" s="11" customFormat="1" ht="36.75" customHeight="1">
      <c r="A15" s="10" t="s">
        <v>10</v>
      </c>
      <c r="B15" s="332"/>
      <c r="C15" s="332"/>
      <c r="D15" s="332"/>
      <c r="E15" s="7"/>
      <c r="F15" s="7"/>
      <c r="G15" s="7"/>
      <c r="H15" s="7"/>
      <c r="I15" s="7"/>
      <c r="J15" s="7"/>
      <c r="K15" s="7"/>
      <c r="L15" s="7"/>
      <c r="M15" s="7"/>
      <c r="N15" s="7"/>
      <c r="O15" s="7"/>
      <c r="P15" s="7"/>
      <c r="Q15" s="7"/>
      <c r="R15" s="7"/>
      <c r="S15" s="7"/>
      <c r="T15" s="7"/>
      <c r="U15" s="7"/>
    </row>
    <row r="16" spans="1:21">
      <c r="E16" s="7"/>
      <c r="F16" s="7"/>
      <c r="G16" s="7"/>
      <c r="H16" s="7"/>
      <c r="I16" s="7"/>
      <c r="J16" s="7"/>
      <c r="K16" s="7"/>
      <c r="L16" s="7"/>
      <c r="M16" s="7"/>
      <c r="N16" s="7"/>
      <c r="O16" s="7"/>
      <c r="P16" s="7"/>
      <c r="Q16" s="7"/>
      <c r="R16" s="7"/>
      <c r="S16" s="7"/>
      <c r="T16" s="7"/>
      <c r="U16" s="7"/>
    </row>
    <row r="17" spans="5:21">
      <c r="E17" s="7"/>
      <c r="F17" s="7"/>
      <c r="G17" s="7"/>
      <c r="H17" s="7"/>
      <c r="I17" s="7"/>
      <c r="J17" s="7"/>
      <c r="K17" s="7"/>
      <c r="L17" s="7"/>
      <c r="M17" s="7"/>
      <c r="N17" s="7"/>
      <c r="O17" s="7"/>
      <c r="P17" s="7"/>
      <c r="Q17" s="7"/>
      <c r="R17" s="7"/>
      <c r="S17" s="7"/>
      <c r="T17" s="7"/>
      <c r="U17" s="7"/>
    </row>
  </sheetData>
  <mergeCells count="9">
    <mergeCell ref="B15:D15"/>
    <mergeCell ref="A4:B4"/>
    <mergeCell ref="C4:D4"/>
    <mergeCell ref="A2:D2"/>
    <mergeCell ref="B5:D5"/>
    <mergeCell ref="B6:D6"/>
    <mergeCell ref="A12:D12"/>
    <mergeCell ref="B13:D13"/>
    <mergeCell ref="B14:D14"/>
  </mergeCells>
  <pageMargins left="0.78740157480314965" right="0.78740157480314965" top="1.1811023622047245" bottom="0.78740157480314965" header="0.31496062992125984" footer="0.31496062992125984"/>
  <pageSetup scale="83" fitToHeight="0" orientation="landscape" r:id="rId1"/>
  <headerFooter scaleWithDoc="0">
    <oddHeader>&amp;L&amp;G</oddHeader>
    <oddFooter>&amp;L&amp;"Futura Std Book,Normal"&amp;8Código: I-EPO-02&amp;C&amp;"Futura Std Book,Normal"&amp;8Versión 03
COPIA CONTROLADA&amp;R&amp;"Futura Std Book,Normal"&amp;8Página &amp;P de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topLeftCell="A11" zoomScale="77" zoomScaleNormal="77" zoomScaleSheetLayoutView="50" workbookViewId="0">
      <selection activeCell="B19" sqref="B19:B23"/>
    </sheetView>
  </sheetViews>
  <sheetFormatPr baseColWidth="10" defaultRowHeight="16.5"/>
  <cols>
    <col min="1" max="3" width="20.7109375" style="25" customWidth="1"/>
    <col min="4" max="4" width="20.7109375" style="25" hidden="1" customWidth="1"/>
    <col min="5" max="5" width="20.7109375" style="25" customWidth="1"/>
    <col min="6" max="6" width="24.7109375" style="25" customWidth="1"/>
    <col min="7" max="7" width="25.5703125" style="25" customWidth="1"/>
    <col min="8" max="8" width="22.5703125" style="25" customWidth="1"/>
    <col min="9" max="9" width="29.7109375" style="25" customWidth="1"/>
    <col min="10" max="10" width="11.42578125" style="24"/>
    <col min="11" max="11" width="30.85546875" style="24" hidden="1" customWidth="1"/>
    <col min="12" max="16384" width="11.42578125" style="25"/>
  </cols>
  <sheetData>
    <row r="1" spans="1:12" s="15" customFormat="1" ht="17.25">
      <c r="A1" s="379" t="s">
        <v>13</v>
      </c>
      <c r="B1" s="379"/>
      <c r="C1" s="379"/>
      <c r="D1" s="379"/>
      <c r="E1" s="379"/>
      <c r="F1" s="379"/>
      <c r="G1" s="379"/>
      <c r="H1" s="379"/>
      <c r="I1" s="379"/>
      <c r="J1" s="13"/>
      <c r="K1" s="14" t="s">
        <v>54</v>
      </c>
      <c r="L1" s="13"/>
    </row>
    <row r="2" spans="1:12" s="15" customFormat="1" ht="18" hidden="1">
      <c r="A2" s="380"/>
      <c r="B2" s="380"/>
      <c r="C2" s="380"/>
      <c r="D2" s="380"/>
      <c r="E2" s="380"/>
      <c r="F2" s="380"/>
      <c r="G2" s="380"/>
      <c r="H2" s="380"/>
      <c r="I2" s="380"/>
      <c r="J2" s="13"/>
      <c r="K2" s="13" t="s">
        <v>51</v>
      </c>
      <c r="L2" s="13"/>
    </row>
    <row r="3" spans="1:12" s="15" customFormat="1" ht="18" hidden="1">
      <c r="A3" s="380"/>
      <c r="B3" s="380"/>
      <c r="C3" s="380"/>
      <c r="D3" s="380"/>
      <c r="E3" s="380"/>
      <c r="F3" s="380"/>
      <c r="G3" s="380"/>
      <c r="H3" s="380"/>
      <c r="I3" s="380"/>
      <c r="J3" s="13"/>
      <c r="K3" s="13" t="s">
        <v>50</v>
      </c>
      <c r="L3" s="13"/>
    </row>
    <row r="4" spans="1:12" s="15" customFormat="1" ht="18" hidden="1">
      <c r="A4" s="380"/>
      <c r="B4" s="380"/>
      <c r="C4" s="380"/>
      <c r="D4" s="380"/>
      <c r="E4" s="380"/>
      <c r="F4" s="380"/>
      <c r="G4" s="380"/>
      <c r="H4" s="380"/>
      <c r="I4" s="380"/>
      <c r="J4" s="13"/>
      <c r="K4" s="13" t="s">
        <v>49</v>
      </c>
      <c r="L4" s="13"/>
    </row>
    <row r="5" spans="1:12" s="15" customFormat="1">
      <c r="A5" s="16"/>
      <c r="B5" s="16"/>
      <c r="C5" s="16"/>
      <c r="D5" s="16"/>
      <c r="E5" s="16"/>
      <c r="F5" s="16"/>
      <c r="G5" s="16"/>
      <c r="H5" s="16"/>
      <c r="I5" s="16"/>
      <c r="J5" s="13"/>
      <c r="K5" s="13" t="s">
        <v>41</v>
      </c>
    </row>
    <row r="6" spans="1:12" s="19" customFormat="1" ht="47.25" customHeight="1">
      <c r="A6" s="62" t="s">
        <v>11</v>
      </c>
      <c r="B6" s="381" t="s">
        <v>63</v>
      </c>
      <c r="C6" s="381"/>
      <c r="D6" s="63"/>
      <c r="E6" s="370" t="s">
        <v>14</v>
      </c>
      <c r="F6" s="370"/>
      <c r="G6" s="370"/>
      <c r="H6" s="64" t="s">
        <v>15</v>
      </c>
      <c r="I6" s="59" t="s">
        <v>376</v>
      </c>
      <c r="J6" s="17"/>
      <c r="K6" s="18" t="s">
        <v>48</v>
      </c>
    </row>
    <row r="7" spans="1:12" s="21" customFormat="1" ht="51.75">
      <c r="A7" s="367" t="s">
        <v>16</v>
      </c>
      <c r="B7" s="368"/>
      <c r="C7" s="369"/>
      <c r="D7" s="65"/>
      <c r="E7" s="370" t="s">
        <v>17</v>
      </c>
      <c r="F7" s="370"/>
      <c r="G7" s="65" t="s">
        <v>18</v>
      </c>
      <c r="H7" s="65" t="s">
        <v>19</v>
      </c>
      <c r="I7" s="65" t="s">
        <v>20</v>
      </c>
      <c r="J7" s="20"/>
      <c r="K7" s="20"/>
    </row>
    <row r="8" spans="1:12" s="21" customFormat="1" ht="19.5" customHeight="1">
      <c r="A8" s="371" t="s">
        <v>65</v>
      </c>
      <c r="B8" s="372"/>
      <c r="C8" s="373"/>
      <c r="D8" s="22"/>
      <c r="E8" s="371" t="s">
        <v>60</v>
      </c>
      <c r="F8" s="372"/>
      <c r="G8" s="377">
        <v>0.8</v>
      </c>
      <c r="H8" s="365">
        <v>0.69</v>
      </c>
      <c r="I8" s="349" t="s">
        <v>69</v>
      </c>
      <c r="J8" s="20"/>
      <c r="K8" s="18"/>
    </row>
    <row r="9" spans="1:12" ht="51" customHeight="1">
      <c r="A9" s="374"/>
      <c r="B9" s="375"/>
      <c r="C9" s="376"/>
      <c r="D9" s="23"/>
      <c r="E9" s="374"/>
      <c r="F9" s="375"/>
      <c r="G9" s="378"/>
      <c r="H9" s="366"/>
      <c r="I9" s="350"/>
      <c r="K9" s="13"/>
      <c r="L9" s="13"/>
    </row>
    <row r="10" spans="1:12">
      <c r="A10" s="26"/>
      <c r="B10" s="27"/>
      <c r="C10" s="27"/>
      <c r="D10" s="27"/>
      <c r="E10" s="27"/>
      <c r="F10" s="27"/>
      <c r="G10" s="27"/>
      <c r="H10" s="27"/>
      <c r="I10" s="28"/>
      <c r="K10" s="15"/>
      <c r="L10" s="13"/>
    </row>
    <row r="11" spans="1:12">
      <c r="A11" s="29"/>
      <c r="B11" s="30"/>
      <c r="C11" s="30"/>
      <c r="D11" s="30"/>
      <c r="E11" s="30"/>
      <c r="F11" s="30"/>
      <c r="G11" s="30"/>
      <c r="H11" s="30"/>
      <c r="I11" s="31"/>
      <c r="K11" s="15"/>
      <c r="L11" s="13"/>
    </row>
    <row r="12" spans="1:12">
      <c r="A12" s="29"/>
      <c r="B12" s="30"/>
      <c r="C12" s="30"/>
      <c r="D12" s="30"/>
      <c r="E12" s="30"/>
      <c r="F12" s="30"/>
      <c r="G12" s="30"/>
      <c r="H12" s="30"/>
      <c r="I12" s="31"/>
    </row>
    <row r="13" spans="1:12" ht="18" hidden="1">
      <c r="A13" s="351" t="s">
        <v>21</v>
      </c>
      <c r="B13" s="352"/>
      <c r="C13" s="32" t="s">
        <v>22</v>
      </c>
      <c r="D13" s="30"/>
      <c r="E13" s="33" t="s">
        <v>23</v>
      </c>
      <c r="F13" s="30"/>
      <c r="G13" s="30"/>
      <c r="H13" s="30"/>
      <c r="I13" s="31"/>
    </row>
    <row r="14" spans="1:12" ht="18">
      <c r="A14" s="57"/>
      <c r="B14" s="58"/>
      <c r="C14" s="30"/>
      <c r="D14" s="30"/>
      <c r="E14" s="33"/>
      <c r="F14" s="30"/>
      <c r="G14" s="30"/>
      <c r="H14" s="30"/>
      <c r="I14" s="31"/>
    </row>
    <row r="15" spans="1:12" ht="18">
      <c r="A15" s="57"/>
      <c r="B15" s="58"/>
      <c r="C15" s="30"/>
      <c r="D15" s="30"/>
      <c r="E15" s="33"/>
      <c r="F15" s="30"/>
      <c r="G15" s="30"/>
      <c r="H15" s="30"/>
      <c r="I15" s="31"/>
    </row>
    <row r="16" spans="1:12">
      <c r="A16" s="29"/>
      <c r="B16" s="30"/>
      <c r="C16" s="30"/>
      <c r="D16" s="30"/>
      <c r="E16" s="30"/>
      <c r="F16" s="30"/>
      <c r="G16" s="42"/>
      <c r="H16" s="42"/>
      <c r="I16" s="69"/>
    </row>
    <row r="17" spans="1:11" ht="17.25">
      <c r="A17" s="34" t="s">
        <v>24</v>
      </c>
      <c r="B17" s="35" t="s">
        <v>25</v>
      </c>
      <c r="C17" s="36" t="s">
        <v>26</v>
      </c>
      <c r="D17" s="37"/>
      <c r="E17" s="37"/>
      <c r="F17" s="37"/>
      <c r="G17" s="42"/>
      <c r="H17" s="42"/>
      <c r="I17" s="69"/>
    </row>
    <row r="18" spans="1:11">
      <c r="A18" s="38" t="s">
        <v>27</v>
      </c>
      <c r="B18" s="39"/>
      <c r="C18" s="40">
        <v>80</v>
      </c>
      <c r="D18" s="41">
        <f>+B18/C18</f>
        <v>0</v>
      </c>
      <c r="E18" s="61" t="str">
        <f t="shared" ref="E18:E29" si="0">+IF(C18=0,$K$6,IF(D18=0,$K$5,IF($C$13="mayor que la meta",(IF(D18&lt;1,$K$4,(IF(AND(D18&gt;=1,D18&lt;1.03),$K$3,(IF(AND(D18&gt;=1.03,D18&lt;1.07),$K$2,$K$1)))))),IF($C$13="menor que la meta",(IF(D18&lt;=0.93,$K$1,(IF(AND(D18&gt;0.93,D18&lt;=0.97),$K$2,(IF(AND(D18&gt;0.97,D18&lt;=1),$K$3,$K$4))))))))))</f>
        <v>No hay medición</v>
      </c>
      <c r="F18" s="42"/>
      <c r="G18" s="42"/>
      <c r="H18" s="42"/>
      <c r="I18" s="69"/>
      <c r="J18" s="24" t="s">
        <v>53</v>
      </c>
      <c r="K18" s="44">
        <f t="shared" ref="K18:K29" si="1">+B18/C18</f>
        <v>0</v>
      </c>
    </row>
    <row r="19" spans="1:11">
      <c r="A19" s="66" t="s">
        <v>28</v>
      </c>
      <c r="B19" s="142">
        <v>0.59375</v>
      </c>
      <c r="C19" s="143">
        <v>80</v>
      </c>
      <c r="D19" s="45">
        <f t="shared" ref="D19:D29" si="2">+B19/C19</f>
        <v>7.4218749999999997E-3</v>
      </c>
      <c r="E19" s="61" t="str">
        <f t="shared" si="0"/>
        <v>Advertencia: No se cumplió la meta esperada para el periodo.</v>
      </c>
      <c r="F19" s="43"/>
      <c r="G19" s="42"/>
      <c r="H19" s="42"/>
      <c r="I19" s="69"/>
      <c r="J19" s="24" t="s">
        <v>53</v>
      </c>
      <c r="K19" s="44">
        <f t="shared" si="1"/>
        <v>7.4218749999999997E-3</v>
      </c>
    </row>
    <row r="20" spans="1:11">
      <c r="A20" s="38" t="s">
        <v>29</v>
      </c>
      <c r="B20" s="142">
        <v>0.5</v>
      </c>
      <c r="C20" s="143">
        <v>80</v>
      </c>
      <c r="D20" s="45">
        <f t="shared" si="2"/>
        <v>6.2500000000000003E-3</v>
      </c>
      <c r="E20" s="61" t="str">
        <f t="shared" si="0"/>
        <v>Advertencia: No se cumplió la meta esperada para el periodo.</v>
      </c>
      <c r="F20" s="43"/>
      <c r="G20" s="42"/>
      <c r="H20" s="42"/>
      <c r="I20" s="69"/>
      <c r="J20" s="24" t="s">
        <v>53</v>
      </c>
      <c r="K20" s="44">
        <f t="shared" si="1"/>
        <v>6.2500000000000003E-3</v>
      </c>
    </row>
    <row r="21" spans="1:11">
      <c r="A21" s="38" t="s">
        <v>30</v>
      </c>
      <c r="B21" s="142">
        <v>0.28000000000000003</v>
      </c>
      <c r="C21" s="143">
        <v>80</v>
      </c>
      <c r="D21" s="45">
        <f t="shared" si="2"/>
        <v>3.5000000000000005E-3</v>
      </c>
      <c r="E21" s="61" t="str">
        <f t="shared" si="0"/>
        <v>Advertencia: No se cumplió la meta esperada para el periodo.</v>
      </c>
      <c r="F21" s="43"/>
      <c r="G21" s="42"/>
      <c r="H21" s="42"/>
      <c r="I21" s="69"/>
      <c r="J21" s="24" t="s">
        <v>53</v>
      </c>
      <c r="K21" s="44">
        <f t="shared" si="1"/>
        <v>3.5000000000000005E-3</v>
      </c>
    </row>
    <row r="22" spans="1:11">
      <c r="A22" s="38" t="s">
        <v>31</v>
      </c>
      <c r="B22" s="142">
        <v>3.125E-2</v>
      </c>
      <c r="C22" s="143">
        <v>80</v>
      </c>
      <c r="D22" s="45">
        <f t="shared" si="2"/>
        <v>3.9062500000000002E-4</v>
      </c>
      <c r="E22" s="61" t="str">
        <f t="shared" si="0"/>
        <v>Advertencia: No se cumplió la meta esperada para el periodo.</v>
      </c>
      <c r="F22" s="43"/>
      <c r="G22" s="42"/>
      <c r="H22" s="42"/>
      <c r="I22" s="69"/>
      <c r="J22" s="24" t="s">
        <v>53</v>
      </c>
      <c r="K22" s="44">
        <f t="shared" si="1"/>
        <v>3.9062500000000002E-4</v>
      </c>
    </row>
    <row r="23" spans="1:11" ht="17.25">
      <c r="A23" s="38" t="s">
        <v>32</v>
      </c>
      <c r="B23" s="142">
        <v>0.19</v>
      </c>
      <c r="C23" s="143">
        <v>80</v>
      </c>
      <c r="D23" s="45">
        <f t="shared" si="2"/>
        <v>2.3749999999999999E-3</v>
      </c>
      <c r="E23" s="61" t="str">
        <f t="shared" si="0"/>
        <v>Advertencia: No se cumplió la meta esperada para el periodo.</v>
      </c>
      <c r="F23" s="43"/>
      <c r="G23" s="70"/>
      <c r="H23" s="70"/>
      <c r="I23" s="73"/>
      <c r="J23" s="24" t="s">
        <v>53</v>
      </c>
      <c r="K23" s="44">
        <f t="shared" si="1"/>
        <v>2.3749999999999999E-3</v>
      </c>
    </row>
    <row r="24" spans="1:11">
      <c r="A24" s="38" t="s">
        <v>33</v>
      </c>
      <c r="B24" s="142"/>
      <c r="C24" s="143"/>
      <c r="D24" s="45" t="e">
        <f t="shared" si="2"/>
        <v>#DIV/0!</v>
      </c>
      <c r="E24" s="61" t="str">
        <f t="shared" si="0"/>
        <v>La meta es 0, especifique en el ANALISIS DE DATOS el resultado de la medición con respecto a la meta programada</v>
      </c>
      <c r="F24" s="43"/>
      <c r="G24" s="71"/>
      <c r="H24" s="67"/>
      <c r="I24" s="68"/>
      <c r="J24" s="24" t="s">
        <v>53</v>
      </c>
      <c r="K24" s="44" t="e">
        <f t="shared" si="1"/>
        <v>#DIV/0!</v>
      </c>
    </row>
    <row r="25" spans="1:11">
      <c r="A25" s="38" t="s">
        <v>34</v>
      </c>
      <c r="B25" s="142"/>
      <c r="C25" s="143"/>
      <c r="D25" s="45" t="e">
        <f t="shared" si="2"/>
        <v>#DIV/0!</v>
      </c>
      <c r="E25" s="61" t="str">
        <f t="shared" si="0"/>
        <v>La meta es 0, especifique en el ANALISIS DE DATOS el resultado de la medición con respecto a la meta programada</v>
      </c>
      <c r="F25" s="43"/>
      <c r="G25" s="71"/>
      <c r="H25" s="67"/>
      <c r="I25" s="68"/>
      <c r="J25" s="24" t="s">
        <v>53</v>
      </c>
      <c r="K25" s="44" t="e">
        <f t="shared" si="1"/>
        <v>#DIV/0!</v>
      </c>
    </row>
    <row r="26" spans="1:11">
      <c r="A26" s="38" t="s">
        <v>35</v>
      </c>
      <c r="B26" s="142"/>
      <c r="C26" s="143"/>
      <c r="D26" s="45" t="e">
        <f t="shared" si="2"/>
        <v>#DIV/0!</v>
      </c>
      <c r="E26" s="61" t="str">
        <f t="shared" si="0"/>
        <v>La meta es 0, especifique en el ANALISIS DE DATOS el resultado de la medición con respecto a la meta programada</v>
      </c>
      <c r="F26" s="43"/>
      <c r="G26" s="43"/>
      <c r="H26" s="72"/>
      <c r="I26" s="74"/>
      <c r="J26" s="24" t="s">
        <v>53</v>
      </c>
      <c r="K26" s="44" t="e">
        <f t="shared" si="1"/>
        <v>#DIV/0!</v>
      </c>
    </row>
    <row r="27" spans="1:11">
      <c r="A27" s="38" t="s">
        <v>36</v>
      </c>
      <c r="B27" s="142"/>
      <c r="C27" s="143"/>
      <c r="D27" s="45" t="e">
        <f t="shared" si="2"/>
        <v>#DIV/0!</v>
      </c>
      <c r="E27" s="61" t="str">
        <f t="shared" si="0"/>
        <v>La meta es 0, especifique en el ANALISIS DE DATOS el resultado de la medición con respecto a la meta programada</v>
      </c>
      <c r="F27" s="43"/>
      <c r="G27" s="67"/>
      <c r="H27" s="67"/>
      <c r="I27" s="68"/>
      <c r="J27" s="24" t="s">
        <v>53</v>
      </c>
      <c r="K27" s="44" t="e">
        <f t="shared" si="1"/>
        <v>#DIV/0!</v>
      </c>
    </row>
    <row r="28" spans="1:11">
      <c r="A28" s="38" t="s">
        <v>37</v>
      </c>
      <c r="B28" s="142"/>
      <c r="C28" s="143"/>
      <c r="D28" s="45" t="e">
        <f t="shared" si="2"/>
        <v>#DIV/0!</v>
      </c>
      <c r="E28" s="61" t="str">
        <f t="shared" si="0"/>
        <v>La meta es 0, especifique en el ANALISIS DE DATOS el resultado de la medición con respecto a la meta programada</v>
      </c>
      <c r="F28" s="43"/>
      <c r="G28" s="67"/>
      <c r="H28" s="67"/>
      <c r="I28" s="68"/>
      <c r="J28" s="24" t="s">
        <v>53</v>
      </c>
      <c r="K28" s="44" t="e">
        <f t="shared" si="1"/>
        <v>#DIV/0!</v>
      </c>
    </row>
    <row r="29" spans="1:11">
      <c r="A29" s="46" t="s">
        <v>38</v>
      </c>
      <c r="B29" s="325"/>
      <c r="C29" s="326"/>
      <c r="D29" s="45" t="e">
        <f t="shared" si="2"/>
        <v>#DIV/0!</v>
      </c>
      <c r="E29" s="61" t="str">
        <f t="shared" si="0"/>
        <v>La meta es 0, especifique en el ANALISIS DE DATOS el resultado de la medición con respecto a la meta programada</v>
      </c>
      <c r="F29" s="43"/>
      <c r="G29" s="43"/>
      <c r="H29" s="72"/>
      <c r="I29" s="74"/>
      <c r="J29" s="24" t="s">
        <v>53</v>
      </c>
      <c r="K29" s="44" t="e">
        <f t="shared" si="1"/>
        <v>#DIV/0!</v>
      </c>
    </row>
    <row r="30" spans="1:11" ht="26.25" customHeight="1">
      <c r="A30" s="47"/>
      <c r="B30" s="30"/>
      <c r="C30" s="30"/>
      <c r="D30" s="30"/>
      <c r="E30" s="60"/>
      <c r="F30" s="30"/>
      <c r="G30" s="30"/>
      <c r="H30" s="30"/>
      <c r="I30" s="31"/>
    </row>
    <row r="31" spans="1:11" ht="26.25" customHeight="1">
      <c r="A31" s="47"/>
      <c r="B31" s="30"/>
      <c r="C31" s="30"/>
      <c r="D31" s="30"/>
      <c r="E31" s="30"/>
      <c r="F31" s="30"/>
      <c r="G31" s="30"/>
      <c r="H31" s="30"/>
      <c r="I31" s="31"/>
    </row>
    <row r="32" spans="1:11" ht="26.25" customHeight="1">
      <c r="A32" s="47"/>
      <c r="B32" s="30"/>
      <c r="C32" s="30"/>
      <c r="D32" s="30"/>
      <c r="E32" s="30"/>
      <c r="F32" s="30"/>
      <c r="G32" s="30"/>
      <c r="H32" s="30"/>
      <c r="I32" s="31"/>
    </row>
    <row r="33" spans="1:9" ht="26.25" customHeight="1">
      <c r="A33" s="47"/>
      <c r="B33" s="30"/>
      <c r="C33" s="30"/>
      <c r="D33" s="30"/>
      <c r="E33" s="30"/>
      <c r="F33" s="30"/>
      <c r="G33" s="30"/>
      <c r="H33" s="30"/>
      <c r="I33" s="31"/>
    </row>
    <row r="34" spans="1:9" ht="26.25" customHeight="1">
      <c r="A34" s="47"/>
      <c r="B34" s="30"/>
      <c r="C34" s="30"/>
      <c r="D34" s="30"/>
      <c r="E34" s="30"/>
      <c r="F34" s="30"/>
      <c r="G34" s="30"/>
      <c r="H34" s="30"/>
      <c r="I34" s="31"/>
    </row>
    <row r="35" spans="1:9" ht="26.25" customHeight="1">
      <c r="A35" s="47"/>
      <c r="B35" s="30"/>
      <c r="C35" s="30"/>
      <c r="D35" s="30"/>
      <c r="E35" s="30"/>
      <c r="F35" s="30"/>
      <c r="G35" s="30"/>
      <c r="H35" s="30"/>
      <c r="I35" s="31"/>
    </row>
    <row r="36" spans="1:9" s="24" customFormat="1" ht="26.25" customHeight="1">
      <c r="A36" s="47"/>
      <c r="B36" s="30"/>
      <c r="C36" s="30"/>
      <c r="D36" s="30"/>
      <c r="E36" s="30"/>
      <c r="F36" s="30"/>
      <c r="G36" s="30"/>
      <c r="H36" s="30"/>
      <c r="I36" s="31"/>
    </row>
    <row r="37" spans="1:9" s="24" customFormat="1" ht="26.25" customHeight="1">
      <c r="A37" s="47"/>
      <c r="B37" s="30"/>
      <c r="C37" s="30"/>
      <c r="D37" s="30"/>
      <c r="E37" s="30"/>
      <c r="F37" s="30"/>
      <c r="G37" s="30"/>
      <c r="H37" s="30"/>
      <c r="I37" s="31"/>
    </row>
    <row r="38" spans="1:9" s="24" customFormat="1" ht="26.25" customHeight="1">
      <c r="A38" s="47"/>
      <c r="B38" s="30"/>
      <c r="C38" s="30"/>
      <c r="D38" s="30"/>
      <c r="E38" s="30"/>
      <c r="F38" s="30"/>
      <c r="G38" s="30"/>
      <c r="H38" s="30"/>
      <c r="I38" s="31"/>
    </row>
    <row r="39" spans="1:9" s="24" customFormat="1" ht="26.25" customHeight="1">
      <c r="A39" s="47"/>
      <c r="B39" s="30"/>
      <c r="C39" s="30"/>
      <c r="D39" s="30"/>
      <c r="E39" s="30"/>
      <c r="F39" s="30"/>
      <c r="G39" s="30"/>
      <c r="H39" s="30"/>
      <c r="I39" s="31"/>
    </row>
    <row r="40" spans="1:9" s="24" customFormat="1" ht="26.25" customHeight="1">
      <c r="A40" s="47"/>
      <c r="B40" s="30"/>
      <c r="C40" s="30"/>
      <c r="D40" s="30"/>
      <c r="E40" s="30"/>
      <c r="F40" s="30"/>
      <c r="G40" s="30"/>
      <c r="H40" s="30"/>
      <c r="I40" s="31"/>
    </row>
    <row r="41" spans="1:9" s="24" customFormat="1" ht="26.25" customHeight="1">
      <c r="A41" s="47"/>
      <c r="B41" s="30"/>
      <c r="C41" s="30"/>
      <c r="D41" s="30"/>
      <c r="E41" s="30"/>
      <c r="F41" s="30"/>
      <c r="G41" s="30"/>
      <c r="H41" s="30"/>
      <c r="I41" s="31"/>
    </row>
    <row r="42" spans="1:9" s="24" customFormat="1" ht="26.25" customHeight="1">
      <c r="A42" s="47"/>
      <c r="B42" s="30"/>
      <c r="C42" s="30"/>
      <c r="D42" s="30"/>
      <c r="E42" s="30"/>
      <c r="F42" s="30"/>
      <c r="G42" s="30"/>
      <c r="H42" s="30"/>
      <c r="I42" s="31"/>
    </row>
    <row r="43" spans="1:9" s="24" customFormat="1" ht="26.25" customHeight="1">
      <c r="A43" s="47"/>
      <c r="B43" s="30"/>
      <c r="C43" s="30"/>
      <c r="D43" s="30"/>
      <c r="E43" s="30"/>
      <c r="F43" s="30"/>
      <c r="G43" s="30"/>
      <c r="H43" s="30"/>
      <c r="I43" s="31"/>
    </row>
    <row r="44" spans="1:9" s="24" customFormat="1" ht="26.25" customHeight="1">
      <c r="A44" s="47"/>
      <c r="B44" s="30"/>
      <c r="C44" s="30"/>
      <c r="D44" s="30"/>
      <c r="E44" s="30"/>
      <c r="F44" s="30"/>
      <c r="G44" s="30"/>
      <c r="H44" s="30"/>
      <c r="I44" s="31"/>
    </row>
    <row r="45" spans="1:9" s="24" customFormat="1" ht="26.25" customHeight="1">
      <c r="A45" s="47"/>
      <c r="B45" s="30"/>
      <c r="C45" s="30"/>
      <c r="D45" s="30"/>
      <c r="E45" s="30"/>
      <c r="F45" s="30"/>
      <c r="G45" s="30"/>
      <c r="H45" s="30"/>
      <c r="I45" s="31"/>
    </row>
    <row r="46" spans="1:9" s="24" customFormat="1" ht="26.25" customHeight="1">
      <c r="A46" s="47"/>
      <c r="B46" s="30"/>
      <c r="C46" s="30"/>
      <c r="D46" s="30"/>
      <c r="E46" s="30"/>
      <c r="F46" s="30"/>
      <c r="G46" s="30"/>
      <c r="H46" s="30"/>
      <c r="I46" s="31"/>
    </row>
    <row r="47" spans="1:9" s="24" customFormat="1" ht="26.25" customHeight="1">
      <c r="A47" s="47"/>
      <c r="B47" s="30"/>
      <c r="C47" s="30"/>
      <c r="D47" s="30"/>
      <c r="E47" s="30"/>
      <c r="F47" s="30"/>
      <c r="G47" s="30"/>
      <c r="H47" s="30"/>
      <c r="I47" s="31"/>
    </row>
    <row r="48" spans="1:9" s="24" customFormat="1" ht="26.25" customHeight="1">
      <c r="A48" s="47"/>
      <c r="B48" s="30"/>
      <c r="C48" s="30"/>
      <c r="D48" s="30"/>
      <c r="E48" s="30"/>
      <c r="F48" s="30"/>
      <c r="G48" s="30"/>
      <c r="H48" s="30"/>
      <c r="I48" s="31"/>
    </row>
    <row r="49" spans="1:9" s="24" customFormat="1" ht="26.25" customHeight="1">
      <c r="A49" s="47"/>
      <c r="B49" s="30"/>
      <c r="C49" s="30"/>
      <c r="D49" s="30"/>
      <c r="E49" s="30"/>
      <c r="F49" s="30"/>
      <c r="G49" s="30"/>
      <c r="H49" s="30"/>
      <c r="I49" s="31"/>
    </row>
    <row r="50" spans="1:9" s="24" customFormat="1">
      <c r="A50" s="353" t="s">
        <v>39</v>
      </c>
      <c r="B50" s="354"/>
      <c r="C50" s="354"/>
      <c r="D50" s="354"/>
      <c r="E50" s="354"/>
      <c r="F50" s="354"/>
      <c r="G50" s="354"/>
      <c r="H50" s="354"/>
      <c r="I50" s="355"/>
    </row>
    <row r="51" spans="1:9" s="24" customFormat="1" hidden="1">
      <c r="A51" s="356"/>
      <c r="B51" s="357"/>
      <c r="C51" s="357"/>
      <c r="D51" s="357"/>
      <c r="E51" s="357"/>
      <c r="F51" s="357"/>
      <c r="G51" s="357"/>
      <c r="H51" s="357"/>
      <c r="I51" s="358"/>
    </row>
    <row r="52" spans="1:9" s="24" customFormat="1" hidden="1">
      <c r="A52" s="359"/>
      <c r="B52" s="360"/>
      <c r="C52" s="360"/>
      <c r="D52" s="360"/>
      <c r="E52" s="360"/>
      <c r="F52" s="360"/>
      <c r="G52" s="360"/>
      <c r="H52" s="360"/>
      <c r="I52" s="361"/>
    </row>
    <row r="53" spans="1:9" s="24" customFormat="1">
      <c r="A53" s="362"/>
      <c r="B53" s="363"/>
      <c r="C53" s="363"/>
      <c r="D53" s="363"/>
      <c r="E53" s="363"/>
      <c r="F53" s="363"/>
      <c r="G53" s="363"/>
      <c r="H53" s="363"/>
      <c r="I53" s="364"/>
    </row>
    <row r="54" spans="1:9" s="24" customFormat="1" ht="34.5">
      <c r="A54" s="48" t="s">
        <v>40</v>
      </c>
      <c r="B54" s="49"/>
      <c r="C54" s="49"/>
      <c r="D54" s="49"/>
      <c r="E54" s="49"/>
      <c r="F54" s="49"/>
      <c r="G54" s="49"/>
      <c r="H54" s="49"/>
      <c r="I54" s="50"/>
    </row>
    <row r="55" spans="1:9" s="24" customFormat="1">
      <c r="A55" s="51" t="s">
        <v>41</v>
      </c>
      <c r="B55" s="345" t="s">
        <v>42</v>
      </c>
      <c r="C55" s="345"/>
      <c r="D55" s="345"/>
      <c r="E55" s="345"/>
      <c r="F55" s="345"/>
      <c r="G55" s="345"/>
      <c r="H55" s="345"/>
      <c r="I55" s="346"/>
    </row>
    <row r="56" spans="1:9" s="24" customFormat="1" ht="39" customHeight="1">
      <c r="A56" s="52"/>
      <c r="B56" s="345" t="s">
        <v>43</v>
      </c>
      <c r="C56" s="345"/>
      <c r="D56" s="345"/>
      <c r="E56" s="345"/>
      <c r="F56" s="345"/>
      <c r="G56" s="345"/>
      <c r="H56" s="345"/>
      <c r="I56" s="346"/>
    </row>
    <row r="57" spans="1:9" s="24" customFormat="1" ht="38.25" customHeight="1">
      <c r="A57" s="53"/>
      <c r="B57" s="345" t="s">
        <v>44</v>
      </c>
      <c r="C57" s="345"/>
      <c r="D57" s="345"/>
      <c r="E57" s="345"/>
      <c r="F57" s="345"/>
      <c r="G57" s="345"/>
      <c r="H57" s="345"/>
      <c r="I57" s="346"/>
    </row>
    <row r="58" spans="1:9" s="24" customFormat="1" ht="37.5" customHeight="1">
      <c r="A58" s="54"/>
      <c r="B58" s="345" t="s">
        <v>45</v>
      </c>
      <c r="C58" s="345"/>
      <c r="D58" s="345"/>
      <c r="E58" s="345"/>
      <c r="F58" s="345"/>
      <c r="G58" s="345"/>
      <c r="H58" s="345"/>
      <c r="I58" s="346"/>
    </row>
    <row r="59" spans="1:9" s="24" customFormat="1" ht="39.75" customHeight="1">
      <c r="A59" s="55" t="s">
        <v>46</v>
      </c>
      <c r="B59" s="347" t="s">
        <v>47</v>
      </c>
      <c r="C59" s="347"/>
      <c r="D59" s="347"/>
      <c r="E59" s="347"/>
      <c r="F59" s="347"/>
      <c r="G59" s="347"/>
      <c r="H59" s="347"/>
      <c r="I59" s="348"/>
    </row>
    <row r="60" spans="1:9" s="24" customFormat="1">
      <c r="A60" s="56"/>
      <c r="B60" s="56"/>
      <c r="C60" s="56"/>
      <c r="D60" s="56"/>
      <c r="E60" s="56"/>
      <c r="F60" s="56"/>
      <c r="G60" s="56"/>
      <c r="H60" s="56"/>
      <c r="I60" s="56"/>
    </row>
    <row r="61" spans="1:9" s="24" customFormat="1">
      <c r="A61" s="56"/>
      <c r="B61" s="56"/>
      <c r="C61" s="56"/>
      <c r="D61" s="56"/>
      <c r="E61" s="56"/>
      <c r="F61" s="56"/>
      <c r="G61" s="56"/>
      <c r="H61" s="56"/>
      <c r="I61" s="56"/>
    </row>
  </sheetData>
  <mergeCells count="21">
    <mergeCell ref="A1:I1"/>
    <mergeCell ref="A2:I2"/>
    <mergeCell ref="A3:I3"/>
    <mergeCell ref="A4:I4"/>
    <mergeCell ref="B6:C6"/>
    <mergeCell ref="E6:G6"/>
    <mergeCell ref="A7:C7"/>
    <mergeCell ref="E7:F7"/>
    <mergeCell ref="A8:C9"/>
    <mergeCell ref="E8:F9"/>
    <mergeCell ref="G8:G9"/>
    <mergeCell ref="B57:I57"/>
    <mergeCell ref="B58:I58"/>
    <mergeCell ref="B59:I59"/>
    <mergeCell ref="I8:I9"/>
    <mergeCell ref="A13:B13"/>
    <mergeCell ref="A50:I50"/>
    <mergeCell ref="A51:I53"/>
    <mergeCell ref="B55:I55"/>
    <mergeCell ref="B56:I56"/>
    <mergeCell ref="H8:H9"/>
  </mergeCells>
  <conditionalFormatting sqref="A13:B15">
    <cfRule type="expression" dxfId="19" priority="9" stopIfTrue="1">
      <formula>C13="menor que la meta"</formula>
    </cfRule>
    <cfRule type="expression" dxfId="18" priority="10" stopIfTrue="1">
      <formula>C13="mayor que la meta"</formula>
    </cfRule>
  </conditionalFormatting>
  <conditionalFormatting sqref="D18:D29">
    <cfRule type="expression" dxfId="17" priority="6" stopIfTrue="1">
      <formula>$E18=$K$2</formula>
    </cfRule>
    <cfRule type="expression" dxfId="16" priority="7" stopIfTrue="1">
      <formula>$E18=$K$3</formula>
    </cfRule>
    <cfRule type="expression" dxfId="15" priority="8" stopIfTrue="1">
      <formula>$E18=$K$4</formula>
    </cfRule>
  </conditionalFormatting>
  <conditionalFormatting sqref="C13:C15">
    <cfRule type="cellIs" dxfId="14" priority="4" stopIfTrue="1" operator="equal">
      <formula>"menor que la meta"</formula>
    </cfRule>
    <cfRule type="cellIs" dxfId="13" priority="5" stopIfTrue="1" operator="equal">
      <formula>"mayor que la meta"</formula>
    </cfRule>
  </conditionalFormatting>
  <conditionalFormatting sqref="B18:C29">
    <cfRule type="expression" dxfId="12" priority="1" stopIfTrue="1">
      <formula>OR($E18=$K$2,$E18=$K$1)</formula>
    </cfRule>
    <cfRule type="expression" dxfId="11" priority="2" stopIfTrue="1">
      <formula>$E18=$K$3</formula>
    </cfRule>
    <cfRule type="expression" dxfId="10" priority="3" stopIfTrue="1">
      <formula>$E18=$K$4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3:C15">
      <formula1>"mayor que la meta, menor que la meta"</formula1>
    </dataValidation>
    <dataValidation showInputMessage="1" showErrorMessage="1" sqref="D13:D15"/>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39370078740157483" right="0.39370078740157483" top="0.98425196850393704" bottom="0.98425196850393704" header="0.51181102362204722" footer="0.51181102362204722"/>
  <pageSetup scale="70" orientation="landscape" r:id="rId1"/>
  <headerFooter scaleWithDoc="0" alignWithMargins="0">
    <oddHeader>&amp;L&amp;G</oddHeader>
    <oddFooter>&amp;L&amp;"Futura Std Book,Normal"&amp;8Código: IM-EPO-02&amp;C&amp;"Futura Std Book,Normal"&amp;8Versión 03
COPIA CONTROLADA&amp;R&amp;"Futura Std Book,Normal"&amp;8Página &amp;P de &amp;N</oddFooter>
  </headerFooter>
  <rowBreaks count="1" manualBreakCount="1">
    <brk id="33" max="8"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tabSelected="1" topLeftCell="A5" zoomScale="77" zoomScaleNormal="77" zoomScaleSheetLayoutView="50" workbookViewId="0">
      <selection activeCell="A8" sqref="A8:C9"/>
    </sheetView>
  </sheetViews>
  <sheetFormatPr baseColWidth="10" defaultRowHeight="16.5"/>
  <cols>
    <col min="1" max="3" width="20.7109375" style="260" customWidth="1"/>
    <col min="4" max="4" width="20.7109375" style="260" hidden="1" customWidth="1"/>
    <col min="5" max="5" width="20.7109375" style="260" customWidth="1"/>
    <col min="6" max="6" width="24.7109375" style="260" customWidth="1"/>
    <col min="7" max="7" width="25.5703125" style="260" customWidth="1"/>
    <col min="8" max="8" width="22.5703125" style="260" customWidth="1"/>
    <col min="9" max="9" width="29.7109375" style="260" customWidth="1"/>
    <col min="10" max="10" width="11.42578125" style="259"/>
    <col min="11" max="11" width="30.85546875" style="259" hidden="1" customWidth="1"/>
    <col min="12" max="16384" width="11.42578125" style="260"/>
  </cols>
  <sheetData>
    <row r="1" spans="1:12" s="250" customFormat="1" ht="17.25">
      <c r="A1" s="379" t="s">
        <v>13</v>
      </c>
      <c r="B1" s="379"/>
      <c r="C1" s="379"/>
      <c r="D1" s="379"/>
      <c r="E1" s="379"/>
      <c r="F1" s="379"/>
      <c r="G1" s="379"/>
      <c r="H1" s="379"/>
      <c r="I1" s="379"/>
      <c r="J1" s="249"/>
      <c r="K1" s="14" t="s">
        <v>54</v>
      </c>
      <c r="L1" s="249"/>
    </row>
    <row r="2" spans="1:12" s="250" customFormat="1" ht="18" hidden="1">
      <c r="A2" s="380"/>
      <c r="B2" s="380"/>
      <c r="C2" s="380"/>
      <c r="D2" s="380"/>
      <c r="E2" s="380"/>
      <c r="F2" s="380"/>
      <c r="G2" s="380"/>
      <c r="H2" s="380"/>
      <c r="I2" s="380"/>
      <c r="J2" s="249"/>
      <c r="K2" s="249" t="s">
        <v>51</v>
      </c>
      <c r="L2" s="249"/>
    </row>
    <row r="3" spans="1:12" s="250" customFormat="1" ht="18" hidden="1">
      <c r="A3" s="380"/>
      <c r="B3" s="380"/>
      <c r="C3" s="380"/>
      <c r="D3" s="380"/>
      <c r="E3" s="380"/>
      <c r="F3" s="380"/>
      <c r="G3" s="380"/>
      <c r="H3" s="380"/>
      <c r="I3" s="380"/>
      <c r="J3" s="249"/>
      <c r="K3" s="249" t="s">
        <v>50</v>
      </c>
      <c r="L3" s="249"/>
    </row>
    <row r="4" spans="1:12" s="250" customFormat="1" ht="18" hidden="1">
      <c r="A4" s="380"/>
      <c r="B4" s="380"/>
      <c r="C4" s="380"/>
      <c r="D4" s="380"/>
      <c r="E4" s="380"/>
      <c r="F4" s="380"/>
      <c r="G4" s="380"/>
      <c r="H4" s="380"/>
      <c r="I4" s="380"/>
      <c r="J4" s="249"/>
      <c r="K4" s="249" t="s">
        <v>49</v>
      </c>
      <c r="L4" s="249"/>
    </row>
    <row r="5" spans="1:12" s="250" customFormat="1">
      <c r="A5" s="251"/>
      <c r="B5" s="251"/>
      <c r="C5" s="251"/>
      <c r="D5" s="251"/>
      <c r="E5" s="251"/>
      <c r="F5" s="251"/>
      <c r="G5" s="251"/>
      <c r="H5" s="251"/>
      <c r="I5" s="251"/>
      <c r="J5" s="249"/>
      <c r="K5" s="249" t="s">
        <v>41</v>
      </c>
    </row>
    <row r="6" spans="1:12" s="254" customFormat="1" ht="40.5" customHeight="1">
      <c r="A6" s="297" t="s">
        <v>11</v>
      </c>
      <c r="B6" s="381" t="s">
        <v>63</v>
      </c>
      <c r="C6" s="381"/>
      <c r="D6" s="298"/>
      <c r="E6" s="370" t="s">
        <v>14</v>
      </c>
      <c r="F6" s="370"/>
      <c r="G6" s="370"/>
      <c r="H6" s="299" t="s">
        <v>15</v>
      </c>
      <c r="I6" s="294" t="s">
        <v>726</v>
      </c>
      <c r="J6" s="252"/>
      <c r="K6" s="253" t="s">
        <v>48</v>
      </c>
    </row>
    <row r="7" spans="1:12" s="256" customFormat="1" ht="51.75">
      <c r="A7" s="367" t="s">
        <v>16</v>
      </c>
      <c r="B7" s="368"/>
      <c r="C7" s="369"/>
      <c r="D7" s="300"/>
      <c r="E7" s="370" t="s">
        <v>17</v>
      </c>
      <c r="F7" s="370"/>
      <c r="G7" s="300" t="s">
        <v>18</v>
      </c>
      <c r="H7" s="300" t="s">
        <v>19</v>
      </c>
      <c r="I7" s="300" t="s">
        <v>20</v>
      </c>
      <c r="J7" s="255"/>
      <c r="K7" s="255"/>
    </row>
    <row r="8" spans="1:12" s="256" customFormat="1" ht="19.5" customHeight="1">
      <c r="A8" s="371" t="s">
        <v>734</v>
      </c>
      <c r="B8" s="372"/>
      <c r="C8" s="373"/>
      <c r="D8" s="257"/>
      <c r="E8" s="371" t="s">
        <v>733</v>
      </c>
      <c r="F8" s="372"/>
      <c r="G8" s="377">
        <v>0.8</v>
      </c>
      <c r="H8" s="365" t="s">
        <v>729</v>
      </c>
      <c r="I8" s="349" t="s">
        <v>69</v>
      </c>
      <c r="J8" s="255"/>
      <c r="K8" s="253"/>
    </row>
    <row r="9" spans="1:12" ht="51" customHeight="1">
      <c r="A9" s="374"/>
      <c r="B9" s="375"/>
      <c r="C9" s="376"/>
      <c r="D9" s="258"/>
      <c r="E9" s="374"/>
      <c r="F9" s="375"/>
      <c r="G9" s="378"/>
      <c r="H9" s="366"/>
      <c r="I9" s="350"/>
      <c r="K9" s="249"/>
      <c r="L9" s="249"/>
    </row>
    <row r="10" spans="1:12">
      <c r="A10" s="261"/>
      <c r="B10" s="262"/>
      <c r="C10" s="262"/>
      <c r="D10" s="262"/>
      <c r="E10" s="262"/>
      <c r="F10" s="262"/>
      <c r="G10" s="262"/>
      <c r="H10" s="262"/>
      <c r="I10" s="263"/>
      <c r="K10" s="250"/>
      <c r="L10" s="249"/>
    </row>
    <row r="11" spans="1:12">
      <c r="A11" s="264"/>
      <c r="B11" s="265"/>
      <c r="C11" s="265"/>
      <c r="D11" s="265"/>
      <c r="E11" s="265"/>
      <c r="F11" s="265"/>
      <c r="G11" s="265"/>
      <c r="H11" s="265"/>
      <c r="I11" s="266"/>
      <c r="K11" s="250"/>
      <c r="L11" s="249"/>
    </row>
    <row r="12" spans="1:12">
      <c r="A12" s="264"/>
      <c r="B12" s="265"/>
      <c r="C12" s="265"/>
      <c r="D12" s="265"/>
      <c r="E12" s="265"/>
      <c r="F12" s="265"/>
      <c r="G12" s="265"/>
      <c r="H12" s="265"/>
      <c r="I12" s="266"/>
    </row>
    <row r="13" spans="1:12" ht="18" hidden="1">
      <c r="A13" s="351" t="s">
        <v>21</v>
      </c>
      <c r="B13" s="352"/>
      <c r="C13" s="267" t="s">
        <v>22</v>
      </c>
      <c r="D13" s="265"/>
      <c r="E13" s="268" t="s">
        <v>23</v>
      </c>
      <c r="F13" s="265"/>
      <c r="G13" s="265"/>
      <c r="H13" s="265"/>
      <c r="I13" s="266"/>
    </row>
    <row r="14" spans="1:12" ht="18">
      <c r="A14" s="292"/>
      <c r="B14" s="293"/>
      <c r="C14" s="265"/>
      <c r="D14" s="265"/>
      <c r="E14" s="268"/>
      <c r="F14" s="265"/>
      <c r="G14" s="265"/>
      <c r="H14" s="265"/>
      <c r="I14" s="266"/>
    </row>
    <row r="15" spans="1:12" ht="18">
      <c r="A15" s="292"/>
      <c r="B15" s="293"/>
      <c r="C15" s="265"/>
      <c r="D15" s="265"/>
      <c r="E15" s="268"/>
      <c r="F15" s="265"/>
      <c r="G15" s="265"/>
      <c r="H15" s="265"/>
      <c r="I15" s="266"/>
    </row>
    <row r="16" spans="1:12">
      <c r="A16" s="264"/>
      <c r="B16" s="265"/>
      <c r="C16" s="265"/>
      <c r="D16" s="265"/>
      <c r="E16" s="265"/>
      <c r="F16" s="265"/>
      <c r="G16" s="277"/>
      <c r="H16" s="277"/>
      <c r="I16" s="304"/>
    </row>
    <row r="17" spans="1:11" ht="17.25">
      <c r="A17" s="269" t="s">
        <v>24</v>
      </c>
      <c r="B17" s="270" t="s">
        <v>25</v>
      </c>
      <c r="C17" s="271" t="s">
        <v>26</v>
      </c>
      <c r="D17" s="272"/>
      <c r="E17" s="272"/>
      <c r="F17" s="272"/>
      <c r="G17" s="277"/>
      <c r="H17" s="277"/>
      <c r="I17" s="304"/>
    </row>
    <row r="18" spans="1:11">
      <c r="A18" s="273" t="s">
        <v>27</v>
      </c>
      <c r="B18" s="274"/>
      <c r="C18" s="275"/>
      <c r="D18" s="276" t="e">
        <f>+B18/C18</f>
        <v>#DIV/0!</v>
      </c>
      <c r="E18" s="296" t="str">
        <f t="shared" ref="E18:E29" si="0">+IF(C18=0,$K$6,IF(D18=0,$K$5,IF($C$13="mayor que la meta",(IF(D18&lt;1,$K$4,(IF(AND(D18&gt;=1,D18&lt;1.03),$K$3,(IF(AND(D18&gt;=1.03,D18&lt;1.07),$K$2,$K$1)))))),IF($C$13="menor que la meta",(IF(D18&lt;=0.93,$K$1,(IF(AND(D18&gt;0.93,D18&lt;=0.97),$K$2,(IF(AND(D18&gt;0.97,D18&lt;=1),$K$3,$K$4))))))))))</f>
        <v>La meta es 0, especifique en el ANALISIS DE DATOS el resultado de la medición con respecto a la meta programada</v>
      </c>
      <c r="F18" s="277"/>
      <c r="G18" s="277"/>
      <c r="H18" s="277"/>
      <c r="I18" s="304"/>
      <c r="J18" s="259" t="s">
        <v>53</v>
      </c>
      <c r="K18" s="279" t="e">
        <f t="shared" ref="K18:K29" si="1">+B18/C18</f>
        <v>#DIV/0!</v>
      </c>
    </row>
    <row r="19" spans="1:11">
      <c r="A19" s="301" t="s">
        <v>28</v>
      </c>
      <c r="B19" s="142"/>
      <c r="C19" s="143"/>
      <c r="D19" s="280" t="e">
        <f t="shared" ref="D19:D29" si="2">+B19/C19</f>
        <v>#DIV/0!</v>
      </c>
      <c r="E19" s="296" t="str">
        <f t="shared" si="0"/>
        <v>La meta es 0, especifique en el ANALISIS DE DATOS el resultado de la medición con respecto a la meta programada</v>
      </c>
      <c r="F19" s="278"/>
      <c r="G19" s="277"/>
      <c r="H19" s="277"/>
      <c r="I19" s="304"/>
      <c r="J19" s="259" t="s">
        <v>53</v>
      </c>
      <c r="K19" s="279" t="e">
        <f t="shared" si="1"/>
        <v>#DIV/0!</v>
      </c>
    </row>
    <row r="20" spans="1:11">
      <c r="A20" s="273" t="s">
        <v>29</v>
      </c>
      <c r="B20" s="142"/>
      <c r="C20" s="143"/>
      <c r="D20" s="280" t="e">
        <f t="shared" si="2"/>
        <v>#DIV/0!</v>
      </c>
      <c r="E20" s="296" t="str">
        <f t="shared" si="0"/>
        <v>La meta es 0, especifique en el ANALISIS DE DATOS el resultado de la medición con respecto a la meta programada</v>
      </c>
      <c r="F20" s="278"/>
      <c r="G20" s="277"/>
      <c r="H20" s="277"/>
      <c r="I20" s="304"/>
      <c r="J20" s="259" t="s">
        <v>53</v>
      </c>
      <c r="K20" s="279" t="e">
        <f t="shared" si="1"/>
        <v>#DIV/0!</v>
      </c>
    </row>
    <row r="21" spans="1:11">
      <c r="A21" s="273" t="s">
        <v>30</v>
      </c>
      <c r="B21" s="142"/>
      <c r="C21" s="143"/>
      <c r="D21" s="280" t="e">
        <f t="shared" si="2"/>
        <v>#DIV/0!</v>
      </c>
      <c r="E21" s="296" t="str">
        <f t="shared" si="0"/>
        <v>La meta es 0, especifique en el ANALISIS DE DATOS el resultado de la medición con respecto a la meta programada</v>
      </c>
      <c r="F21" s="278"/>
      <c r="G21" s="277"/>
      <c r="H21" s="277"/>
      <c r="I21" s="304"/>
      <c r="J21" s="259" t="s">
        <v>53</v>
      </c>
      <c r="K21" s="279" t="e">
        <f t="shared" si="1"/>
        <v>#DIV/0!</v>
      </c>
    </row>
    <row r="22" spans="1:11">
      <c r="A22" s="273" t="s">
        <v>31</v>
      </c>
      <c r="B22" s="142"/>
      <c r="C22" s="143"/>
      <c r="D22" s="280" t="e">
        <f t="shared" si="2"/>
        <v>#DIV/0!</v>
      </c>
      <c r="E22" s="296" t="str">
        <f t="shared" si="0"/>
        <v>La meta es 0, especifique en el ANALISIS DE DATOS el resultado de la medición con respecto a la meta programada</v>
      </c>
      <c r="F22" s="278"/>
      <c r="G22" s="277"/>
      <c r="H22" s="277"/>
      <c r="I22" s="304"/>
      <c r="J22" s="259" t="s">
        <v>53</v>
      </c>
      <c r="K22" s="279" t="e">
        <f t="shared" si="1"/>
        <v>#DIV/0!</v>
      </c>
    </row>
    <row r="23" spans="1:11" ht="17.25">
      <c r="A23" s="273" t="s">
        <v>32</v>
      </c>
      <c r="B23" s="142"/>
      <c r="C23" s="143"/>
      <c r="D23" s="280" t="e">
        <f t="shared" si="2"/>
        <v>#DIV/0!</v>
      </c>
      <c r="E23" s="296" t="str">
        <f t="shared" si="0"/>
        <v>La meta es 0, especifique en el ANALISIS DE DATOS el resultado de la medición con respecto a la meta programada</v>
      </c>
      <c r="F23" s="278"/>
      <c r="G23" s="70"/>
      <c r="H23" s="70"/>
      <c r="I23" s="73"/>
      <c r="J23" s="259" t="s">
        <v>53</v>
      </c>
      <c r="K23" s="279" t="e">
        <f t="shared" si="1"/>
        <v>#DIV/0!</v>
      </c>
    </row>
    <row r="24" spans="1:11">
      <c r="A24" s="273" t="s">
        <v>33</v>
      </c>
      <c r="B24" s="142">
        <v>0.59</v>
      </c>
      <c r="C24" s="327">
        <v>0.8</v>
      </c>
      <c r="D24" s="280">
        <f t="shared" si="2"/>
        <v>0.73749999999999993</v>
      </c>
      <c r="E24" s="296" t="str">
        <f t="shared" si="0"/>
        <v>Advertencia: No se cumplió la meta esperada para el periodo.</v>
      </c>
      <c r="F24" s="278"/>
      <c r="G24" s="305"/>
      <c r="H24" s="302"/>
      <c r="I24" s="303"/>
      <c r="J24" s="259" t="s">
        <v>53</v>
      </c>
      <c r="K24" s="279">
        <f t="shared" si="1"/>
        <v>0.73749999999999993</v>
      </c>
    </row>
    <row r="25" spans="1:11">
      <c r="A25" s="273" t="s">
        <v>34</v>
      </c>
      <c r="B25" s="142">
        <v>0.28000000000000003</v>
      </c>
      <c r="C25" s="327">
        <v>0.8</v>
      </c>
      <c r="D25" s="280">
        <f t="shared" si="2"/>
        <v>0.35000000000000003</v>
      </c>
      <c r="E25" s="296" t="str">
        <f t="shared" si="0"/>
        <v>Advertencia: No se cumplió la meta esperada para el periodo.</v>
      </c>
      <c r="F25" s="278"/>
      <c r="G25" s="305"/>
      <c r="H25" s="302"/>
      <c r="I25" s="303"/>
      <c r="J25" s="259" t="s">
        <v>53</v>
      </c>
      <c r="K25" s="279">
        <f t="shared" si="1"/>
        <v>0.35000000000000003</v>
      </c>
    </row>
    <row r="26" spans="1:11">
      <c r="A26" s="273" t="s">
        <v>35</v>
      </c>
      <c r="B26" s="142">
        <v>0.44</v>
      </c>
      <c r="C26" s="327">
        <v>0.8</v>
      </c>
      <c r="D26" s="280">
        <f t="shared" si="2"/>
        <v>0.54999999999999993</v>
      </c>
      <c r="E26" s="296" t="str">
        <f t="shared" si="0"/>
        <v>Advertencia: No se cumplió la meta esperada para el periodo.</v>
      </c>
      <c r="F26" s="278"/>
      <c r="G26" s="278"/>
      <c r="H26" s="72"/>
      <c r="I26" s="74"/>
      <c r="J26" s="259" t="s">
        <v>53</v>
      </c>
      <c r="K26" s="279">
        <f t="shared" si="1"/>
        <v>0.54999999999999993</v>
      </c>
    </row>
    <row r="27" spans="1:11">
      <c r="A27" s="273" t="s">
        <v>36</v>
      </c>
      <c r="B27" s="142">
        <v>1</v>
      </c>
      <c r="C27" s="327">
        <v>0.8</v>
      </c>
      <c r="D27" s="280">
        <f t="shared" si="2"/>
        <v>1.25</v>
      </c>
      <c r="E27" s="296" t="str">
        <f t="shared" si="0"/>
        <v>Se cumplió con la meta esperada para el periodo.</v>
      </c>
      <c r="F27" s="278"/>
      <c r="G27" s="302"/>
      <c r="H27" s="302"/>
      <c r="I27" s="303"/>
      <c r="J27" s="259" t="s">
        <v>53</v>
      </c>
      <c r="K27" s="279">
        <f t="shared" si="1"/>
        <v>1.25</v>
      </c>
    </row>
    <row r="28" spans="1:11">
      <c r="A28" s="273" t="s">
        <v>37</v>
      </c>
      <c r="B28" s="142">
        <v>0.34</v>
      </c>
      <c r="C28" s="327">
        <v>0.8</v>
      </c>
      <c r="D28" s="280">
        <f t="shared" si="2"/>
        <v>0.42499999999999999</v>
      </c>
      <c r="E28" s="296" t="str">
        <f t="shared" si="0"/>
        <v>Advertencia: No se cumplió la meta esperada para el periodo.</v>
      </c>
      <c r="F28" s="278"/>
      <c r="G28" s="302"/>
      <c r="H28" s="302"/>
      <c r="I28" s="303"/>
      <c r="J28" s="259" t="s">
        <v>53</v>
      </c>
      <c r="K28" s="279">
        <f t="shared" si="1"/>
        <v>0.42499999999999999</v>
      </c>
    </row>
    <row r="29" spans="1:11">
      <c r="A29" s="281" t="s">
        <v>38</v>
      </c>
      <c r="B29" s="325">
        <v>0.28000000000000003</v>
      </c>
      <c r="C29" s="327">
        <v>0.8</v>
      </c>
      <c r="D29" s="280">
        <f t="shared" si="2"/>
        <v>0.35000000000000003</v>
      </c>
      <c r="E29" s="296" t="str">
        <f t="shared" si="0"/>
        <v>Advertencia: No se cumplió la meta esperada para el periodo.</v>
      </c>
      <c r="F29" s="278"/>
      <c r="G29" s="278"/>
      <c r="H29" s="72"/>
      <c r="I29" s="74"/>
      <c r="J29" s="259" t="s">
        <v>53</v>
      </c>
      <c r="K29" s="279">
        <f t="shared" si="1"/>
        <v>0.35000000000000003</v>
      </c>
    </row>
    <row r="30" spans="1:11" ht="26.25" customHeight="1">
      <c r="A30" s="282"/>
      <c r="B30" s="265"/>
      <c r="C30" s="265"/>
      <c r="D30" s="265"/>
      <c r="E30" s="295"/>
      <c r="F30" s="265"/>
      <c r="G30" s="265"/>
      <c r="H30" s="265"/>
      <c r="I30" s="266"/>
    </row>
    <row r="31" spans="1:11" ht="26.25" customHeight="1">
      <c r="A31" s="282"/>
      <c r="B31" s="265"/>
      <c r="C31" s="265"/>
      <c r="D31" s="265"/>
      <c r="E31" s="265"/>
      <c r="F31" s="265"/>
      <c r="G31" s="265"/>
      <c r="H31" s="265"/>
      <c r="I31" s="266"/>
    </row>
    <row r="32" spans="1:11" ht="26.25" customHeight="1">
      <c r="A32" s="282"/>
      <c r="B32" s="265"/>
      <c r="C32" s="265"/>
      <c r="D32" s="265"/>
      <c r="E32" s="265"/>
      <c r="F32" s="265"/>
      <c r="G32" s="265"/>
      <c r="H32" s="265"/>
      <c r="I32" s="266"/>
    </row>
    <row r="33" spans="1:9" ht="26.25" customHeight="1">
      <c r="A33" s="282"/>
      <c r="B33" s="265"/>
      <c r="C33" s="265"/>
      <c r="D33" s="265"/>
      <c r="E33" s="265"/>
      <c r="F33" s="265"/>
      <c r="G33" s="265"/>
      <c r="H33" s="265"/>
      <c r="I33" s="266"/>
    </row>
    <row r="34" spans="1:9" ht="26.25" customHeight="1">
      <c r="A34" s="282"/>
      <c r="B34" s="265"/>
      <c r="C34" s="265"/>
      <c r="D34" s="265"/>
      <c r="E34" s="265"/>
      <c r="F34" s="265"/>
      <c r="G34" s="265"/>
      <c r="H34" s="265"/>
      <c r="I34" s="266"/>
    </row>
    <row r="35" spans="1:9" ht="26.25" customHeight="1">
      <c r="A35" s="282"/>
      <c r="B35" s="265"/>
      <c r="C35" s="265"/>
      <c r="D35" s="265"/>
      <c r="E35" s="265"/>
      <c r="F35" s="265"/>
      <c r="G35" s="265"/>
      <c r="H35" s="265"/>
      <c r="I35" s="266"/>
    </row>
    <row r="36" spans="1:9" s="259" customFormat="1" ht="26.25" customHeight="1">
      <c r="A36" s="282"/>
      <c r="B36" s="265"/>
      <c r="C36" s="265"/>
      <c r="D36" s="265"/>
      <c r="E36" s="265"/>
      <c r="F36" s="265"/>
      <c r="G36" s="265"/>
      <c r="H36" s="265"/>
      <c r="I36" s="266"/>
    </row>
    <row r="37" spans="1:9" s="259" customFormat="1" ht="26.25" customHeight="1">
      <c r="A37" s="282"/>
      <c r="B37" s="265"/>
      <c r="C37" s="265"/>
      <c r="D37" s="265"/>
      <c r="E37" s="265"/>
      <c r="F37" s="265"/>
      <c r="G37" s="265"/>
      <c r="H37" s="265"/>
      <c r="I37" s="266"/>
    </row>
    <row r="38" spans="1:9" s="259" customFormat="1" ht="26.25" customHeight="1">
      <c r="A38" s="282"/>
      <c r="B38" s="265"/>
      <c r="C38" s="265"/>
      <c r="D38" s="265"/>
      <c r="E38" s="265"/>
      <c r="F38" s="265"/>
      <c r="G38" s="265"/>
      <c r="H38" s="265"/>
      <c r="I38" s="266"/>
    </row>
    <row r="39" spans="1:9" s="259" customFormat="1" ht="26.25" customHeight="1">
      <c r="A39" s="282"/>
      <c r="B39" s="265"/>
      <c r="C39" s="265"/>
      <c r="D39" s="265"/>
      <c r="E39" s="265"/>
      <c r="F39" s="265"/>
      <c r="G39" s="265"/>
      <c r="H39" s="265"/>
      <c r="I39" s="266"/>
    </row>
    <row r="40" spans="1:9" s="259" customFormat="1" ht="26.25" customHeight="1">
      <c r="A40" s="282"/>
      <c r="B40" s="265"/>
      <c r="C40" s="265"/>
      <c r="D40" s="265"/>
      <c r="E40" s="265"/>
      <c r="F40" s="265"/>
      <c r="G40" s="265"/>
      <c r="H40" s="265"/>
      <c r="I40" s="266"/>
    </row>
    <row r="41" spans="1:9" s="259" customFormat="1" ht="26.25" customHeight="1">
      <c r="A41" s="282"/>
      <c r="B41" s="265"/>
      <c r="C41" s="265"/>
      <c r="D41" s="265"/>
      <c r="E41" s="265"/>
      <c r="F41" s="265"/>
      <c r="G41" s="265"/>
      <c r="H41" s="265"/>
      <c r="I41" s="266"/>
    </row>
    <row r="42" spans="1:9" s="259" customFormat="1" ht="26.25" customHeight="1">
      <c r="A42" s="282"/>
      <c r="B42" s="265"/>
      <c r="C42" s="265"/>
      <c r="D42" s="265"/>
      <c r="E42" s="265"/>
      <c r="F42" s="265"/>
      <c r="G42" s="265"/>
      <c r="H42" s="265"/>
      <c r="I42" s="266"/>
    </row>
    <row r="43" spans="1:9" s="259" customFormat="1" ht="26.25" customHeight="1">
      <c r="A43" s="282"/>
      <c r="B43" s="265"/>
      <c r="C43" s="265"/>
      <c r="D43" s="265"/>
      <c r="E43" s="265"/>
      <c r="F43" s="265"/>
      <c r="G43" s="265"/>
      <c r="H43" s="265"/>
      <c r="I43" s="266"/>
    </row>
    <row r="44" spans="1:9" s="259" customFormat="1" ht="26.25" customHeight="1">
      <c r="A44" s="282"/>
      <c r="B44" s="265"/>
      <c r="C44" s="265"/>
      <c r="D44" s="265"/>
      <c r="E44" s="265"/>
      <c r="F44" s="265"/>
      <c r="G44" s="265"/>
      <c r="H44" s="265"/>
      <c r="I44" s="266"/>
    </row>
    <row r="45" spans="1:9" s="259" customFormat="1" ht="26.25" customHeight="1">
      <c r="A45" s="282"/>
      <c r="B45" s="265"/>
      <c r="C45" s="265"/>
      <c r="D45" s="265"/>
      <c r="E45" s="265"/>
      <c r="F45" s="265"/>
      <c r="G45" s="265"/>
      <c r="H45" s="265"/>
      <c r="I45" s="266"/>
    </row>
    <row r="46" spans="1:9" s="259" customFormat="1" ht="26.25" customHeight="1">
      <c r="A46" s="282"/>
      <c r="B46" s="265"/>
      <c r="C46" s="265"/>
      <c r="D46" s="265"/>
      <c r="E46" s="265"/>
      <c r="F46" s="265"/>
      <c r="G46" s="265"/>
      <c r="H46" s="265"/>
      <c r="I46" s="266"/>
    </row>
    <row r="47" spans="1:9" s="259" customFormat="1" ht="26.25" customHeight="1">
      <c r="A47" s="282"/>
      <c r="B47" s="265"/>
      <c r="C47" s="265"/>
      <c r="D47" s="265"/>
      <c r="E47" s="265"/>
      <c r="F47" s="265"/>
      <c r="G47" s="265"/>
      <c r="H47" s="265"/>
      <c r="I47" s="266"/>
    </row>
    <row r="48" spans="1:9" s="259" customFormat="1" ht="26.25" customHeight="1">
      <c r="A48" s="282"/>
      <c r="B48" s="265"/>
      <c r="C48" s="265"/>
      <c r="D48" s="265"/>
      <c r="E48" s="265"/>
      <c r="F48" s="265"/>
      <c r="G48" s="265"/>
      <c r="H48" s="265"/>
      <c r="I48" s="266"/>
    </row>
    <row r="49" spans="1:9" s="259" customFormat="1" ht="26.25" customHeight="1">
      <c r="A49" s="282"/>
      <c r="B49" s="265"/>
      <c r="C49" s="265"/>
      <c r="D49" s="265"/>
      <c r="E49" s="265"/>
      <c r="F49" s="265"/>
      <c r="G49" s="265"/>
      <c r="H49" s="265"/>
      <c r="I49" s="266"/>
    </row>
    <row r="50" spans="1:9" s="259" customFormat="1">
      <c r="A50" s="353" t="s">
        <v>39</v>
      </c>
      <c r="B50" s="354"/>
      <c r="C50" s="354"/>
      <c r="D50" s="354"/>
      <c r="E50" s="354"/>
      <c r="F50" s="354"/>
      <c r="G50" s="354"/>
      <c r="H50" s="354"/>
      <c r="I50" s="355"/>
    </row>
    <row r="51" spans="1:9" s="259" customFormat="1" hidden="1">
      <c r="A51" s="356"/>
      <c r="B51" s="357"/>
      <c r="C51" s="357"/>
      <c r="D51" s="357"/>
      <c r="E51" s="357"/>
      <c r="F51" s="357"/>
      <c r="G51" s="357"/>
      <c r="H51" s="357"/>
      <c r="I51" s="358"/>
    </row>
    <row r="52" spans="1:9" s="259" customFormat="1" hidden="1">
      <c r="A52" s="359"/>
      <c r="B52" s="360"/>
      <c r="C52" s="360"/>
      <c r="D52" s="360"/>
      <c r="E52" s="360"/>
      <c r="F52" s="360"/>
      <c r="G52" s="360"/>
      <c r="H52" s="360"/>
      <c r="I52" s="361"/>
    </row>
    <row r="53" spans="1:9" s="259" customFormat="1">
      <c r="A53" s="362"/>
      <c r="B53" s="363"/>
      <c r="C53" s="363"/>
      <c r="D53" s="363"/>
      <c r="E53" s="363"/>
      <c r="F53" s="363"/>
      <c r="G53" s="363"/>
      <c r="H53" s="363"/>
      <c r="I53" s="364"/>
    </row>
    <row r="54" spans="1:9" s="259" customFormat="1" ht="34.5">
      <c r="A54" s="283" t="s">
        <v>40</v>
      </c>
      <c r="B54" s="284"/>
      <c r="C54" s="284"/>
      <c r="D54" s="284"/>
      <c r="E54" s="284"/>
      <c r="F54" s="284"/>
      <c r="G54" s="284"/>
      <c r="H54" s="284"/>
      <c r="I54" s="285"/>
    </row>
    <row r="55" spans="1:9" s="259" customFormat="1">
      <c r="A55" s="286" t="s">
        <v>41</v>
      </c>
      <c r="B55" s="345" t="s">
        <v>42</v>
      </c>
      <c r="C55" s="345"/>
      <c r="D55" s="345"/>
      <c r="E55" s="345"/>
      <c r="F55" s="345"/>
      <c r="G55" s="345"/>
      <c r="H55" s="345"/>
      <c r="I55" s="346"/>
    </row>
    <row r="56" spans="1:9" s="259" customFormat="1" ht="39" customHeight="1">
      <c r="A56" s="287"/>
      <c r="B56" s="345" t="s">
        <v>43</v>
      </c>
      <c r="C56" s="345"/>
      <c r="D56" s="345"/>
      <c r="E56" s="345"/>
      <c r="F56" s="345"/>
      <c r="G56" s="345"/>
      <c r="H56" s="345"/>
      <c r="I56" s="346"/>
    </row>
    <row r="57" spans="1:9" s="259" customFormat="1" ht="38.25" customHeight="1">
      <c r="A57" s="288"/>
      <c r="B57" s="345" t="s">
        <v>44</v>
      </c>
      <c r="C57" s="345"/>
      <c r="D57" s="345"/>
      <c r="E57" s="345"/>
      <c r="F57" s="345"/>
      <c r="G57" s="345"/>
      <c r="H57" s="345"/>
      <c r="I57" s="346"/>
    </row>
    <row r="58" spans="1:9" s="259" customFormat="1" ht="37.5" customHeight="1">
      <c r="A58" s="289"/>
      <c r="B58" s="345" t="s">
        <v>45</v>
      </c>
      <c r="C58" s="345"/>
      <c r="D58" s="345"/>
      <c r="E58" s="345"/>
      <c r="F58" s="345"/>
      <c r="G58" s="345"/>
      <c r="H58" s="345"/>
      <c r="I58" s="346"/>
    </row>
    <row r="59" spans="1:9" s="259" customFormat="1" ht="39.75" customHeight="1">
      <c r="A59" s="290" t="s">
        <v>46</v>
      </c>
      <c r="B59" s="347" t="s">
        <v>47</v>
      </c>
      <c r="C59" s="347"/>
      <c r="D59" s="347"/>
      <c r="E59" s="347"/>
      <c r="F59" s="347"/>
      <c r="G59" s="347"/>
      <c r="H59" s="347"/>
      <c r="I59" s="348"/>
    </row>
    <row r="60" spans="1:9" s="259" customFormat="1">
      <c r="A60" s="291"/>
      <c r="B60" s="291"/>
      <c r="C60" s="291"/>
      <c r="D60" s="291"/>
      <c r="E60" s="291"/>
      <c r="F60" s="291"/>
      <c r="G60" s="291"/>
      <c r="H60" s="291"/>
      <c r="I60" s="291"/>
    </row>
    <row r="61" spans="1:9" s="259" customFormat="1">
      <c r="A61" s="291"/>
      <c r="B61" s="291"/>
      <c r="C61" s="291"/>
      <c r="D61" s="291"/>
      <c r="E61" s="291"/>
      <c r="F61" s="291"/>
      <c r="G61" s="291"/>
      <c r="H61" s="291"/>
      <c r="I61" s="291"/>
    </row>
  </sheetData>
  <mergeCells count="21">
    <mergeCell ref="B57:I57"/>
    <mergeCell ref="B58:I58"/>
    <mergeCell ref="B59:I59"/>
    <mergeCell ref="I8:I9"/>
    <mergeCell ref="A13:B13"/>
    <mergeCell ref="A50:I50"/>
    <mergeCell ref="A51:I53"/>
    <mergeCell ref="B55:I55"/>
    <mergeCell ref="B56:I56"/>
    <mergeCell ref="H8:H9"/>
    <mergeCell ref="A7:C7"/>
    <mergeCell ref="E7:F7"/>
    <mergeCell ref="A8:C9"/>
    <mergeCell ref="E8:F9"/>
    <mergeCell ref="G8:G9"/>
    <mergeCell ref="A1:I1"/>
    <mergeCell ref="A2:I2"/>
    <mergeCell ref="A3:I3"/>
    <mergeCell ref="A4:I4"/>
    <mergeCell ref="B6:C6"/>
    <mergeCell ref="E6:G6"/>
  </mergeCells>
  <conditionalFormatting sqref="A13:B15">
    <cfRule type="expression" dxfId="9" priority="9" stopIfTrue="1">
      <formula>C13="menor que la meta"</formula>
    </cfRule>
    <cfRule type="expression" dxfId="8" priority="10" stopIfTrue="1">
      <formula>C13="mayor que la meta"</formula>
    </cfRule>
  </conditionalFormatting>
  <conditionalFormatting sqref="D18:D29">
    <cfRule type="expression" dxfId="7" priority="6" stopIfTrue="1">
      <formula>$E18=$K$2</formula>
    </cfRule>
    <cfRule type="expression" dxfId="6" priority="7" stopIfTrue="1">
      <formula>$E18=$K$3</formula>
    </cfRule>
    <cfRule type="expression" dxfId="5" priority="8" stopIfTrue="1">
      <formula>$E18=$K$4</formula>
    </cfRule>
  </conditionalFormatting>
  <conditionalFormatting sqref="C13:C15">
    <cfRule type="cellIs" dxfId="4" priority="4" stopIfTrue="1" operator="equal">
      <formula>"menor que la meta"</formula>
    </cfRule>
    <cfRule type="cellIs" dxfId="3" priority="5" stopIfTrue="1" operator="equal">
      <formula>"mayor que la meta"</formula>
    </cfRule>
  </conditionalFormatting>
  <conditionalFormatting sqref="B18:C29">
    <cfRule type="expression" dxfId="2" priority="1" stopIfTrue="1">
      <formula>OR($E18=$K$2,$E18=$K$1)</formula>
    </cfRule>
    <cfRule type="expression" dxfId="1" priority="2" stopIfTrue="1">
      <formula>$E18=$K$3</formula>
    </cfRule>
    <cfRule type="expression" dxfId="0" priority="3" stopIfTrue="1">
      <formula>$E18=$K$4</formula>
    </cfRule>
  </conditionalFormatting>
  <dataValidations disablePrompts="1" count="3">
    <dataValidation errorStyle="information" showInputMessage="1" errorTitle="Opciones permitidas" error="Mensual_x000a_Bimensual_x000a_Trimestral_x000a_Semestral_x000a_Anual" promptTitle="Opciones sugeridas" prompt="Mensual, Bimensual, Trimestral, Semestral o Anual" sqref="I8:I9"/>
    <dataValidation showInputMessage="1" showErrorMessage="1" sqref="D13:D15"/>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3:C15">
      <formula1>"mayor que la meta, menor que la meta"</formula1>
    </dataValidation>
  </dataValidations>
  <printOptions horizontalCentered="1" verticalCentered="1"/>
  <pageMargins left="0.39370078740157483" right="0.39370078740157483" top="0.98425196850393704" bottom="0.98425196850393704" header="0.51181102362204722" footer="0.51181102362204722"/>
  <pageSetup scale="70" orientation="landscape" r:id="rId1"/>
  <headerFooter scaleWithDoc="0" alignWithMargins="0">
    <oddHeader>&amp;L&amp;G</oddHeader>
    <oddFooter>&amp;L&amp;"Futura Std Book,Normal"&amp;8Código: IM-EPO-02&amp;C&amp;"Futura Std Book,Normal"&amp;8Versión 03
COPIA CONTROLADA&amp;R&amp;"Futura Std Book,Normal"&amp;8Página &amp;P de &amp;N</oddFooter>
  </headerFooter>
  <rowBreaks count="1" manualBreakCount="1">
    <brk id="33" max="8"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9"/>
  <sheetViews>
    <sheetView showGridLines="0" workbookViewId="0">
      <selection activeCell="H9" sqref="H9:H34"/>
    </sheetView>
  </sheetViews>
  <sheetFormatPr baseColWidth="10" defaultRowHeight="13.5"/>
  <cols>
    <col min="1" max="1" width="11.42578125" style="141"/>
    <col min="2" max="2" width="20.85546875" style="141" customWidth="1"/>
    <col min="3" max="3" width="9.28515625" style="141" customWidth="1"/>
    <col min="4" max="4" width="9.7109375" style="141" customWidth="1"/>
    <col min="5" max="5" width="13.42578125" style="141" customWidth="1"/>
    <col min="6" max="6" width="12.85546875" style="141" customWidth="1"/>
    <col min="7" max="7" width="14.28515625" style="141" customWidth="1"/>
    <col min="8" max="8" width="11.28515625" style="141" customWidth="1"/>
    <col min="9" max="9" width="11.42578125" style="144"/>
    <col min="10" max="16384" width="11.42578125" style="141"/>
  </cols>
  <sheetData>
    <row r="2" spans="1:13" ht="14.25">
      <c r="A2" s="308" t="s">
        <v>693</v>
      </c>
      <c r="B2" s="248"/>
      <c r="C2" s="248"/>
      <c r="D2" s="248"/>
      <c r="G2" s="324" t="s">
        <v>727</v>
      </c>
      <c r="H2" s="324">
        <v>2016</v>
      </c>
    </row>
    <row r="4" spans="1:13" ht="18">
      <c r="A4" s="329" t="s">
        <v>380</v>
      </c>
      <c r="B4" s="329"/>
      <c r="C4" s="330" t="s">
        <v>33</v>
      </c>
      <c r="D4" s="330" t="s">
        <v>34</v>
      </c>
      <c r="E4" s="330" t="s">
        <v>35</v>
      </c>
      <c r="F4" s="330" t="s">
        <v>36</v>
      </c>
      <c r="G4" s="330" t="s">
        <v>37</v>
      </c>
      <c r="H4" s="330" t="s">
        <v>38</v>
      </c>
      <c r="I4" s="330" t="s">
        <v>381</v>
      </c>
      <c r="K4" s="243"/>
      <c r="L4" s="243"/>
      <c r="M4" s="243"/>
    </row>
    <row r="5" spans="1:13" ht="17.25">
      <c r="A5" s="382" t="s">
        <v>694</v>
      </c>
      <c r="B5" s="383"/>
      <c r="C5" s="231" t="s">
        <v>375</v>
      </c>
      <c r="D5" s="231"/>
      <c r="E5" s="231"/>
      <c r="F5" s="231" t="s">
        <v>375</v>
      </c>
      <c r="G5" s="231"/>
      <c r="H5" s="231"/>
      <c r="I5" s="231">
        <v>1</v>
      </c>
      <c r="K5" s="243"/>
      <c r="L5" s="246"/>
      <c r="M5" s="243"/>
    </row>
    <row r="6" spans="1:13" ht="17.25">
      <c r="A6" s="382" t="s">
        <v>695</v>
      </c>
      <c r="B6" s="383"/>
      <c r="C6" s="231" t="s">
        <v>375</v>
      </c>
      <c r="D6" s="231" t="s">
        <v>375</v>
      </c>
      <c r="E6" s="231" t="s">
        <v>375</v>
      </c>
      <c r="F6" s="231" t="s">
        <v>375</v>
      </c>
      <c r="G6" s="231" t="s">
        <v>375</v>
      </c>
      <c r="H6" s="231"/>
      <c r="I6" s="231">
        <v>2</v>
      </c>
      <c r="K6" s="243"/>
      <c r="L6" s="246"/>
      <c r="M6" s="243"/>
    </row>
    <row r="7" spans="1:13" ht="17.25">
      <c r="A7" s="382" t="s">
        <v>696</v>
      </c>
      <c r="B7" s="383"/>
      <c r="C7" s="230"/>
      <c r="D7" s="230"/>
      <c r="E7" s="230"/>
      <c r="F7" s="230" t="s">
        <v>375</v>
      </c>
      <c r="G7" s="230"/>
      <c r="H7" s="230"/>
      <c r="I7" s="230">
        <v>3</v>
      </c>
      <c r="K7" s="243"/>
      <c r="L7" s="246"/>
      <c r="M7" s="243"/>
    </row>
    <row r="8" spans="1:13" ht="17.25">
      <c r="A8" s="382" t="s">
        <v>697</v>
      </c>
      <c r="B8" s="383"/>
      <c r="C8" s="230"/>
      <c r="D8" s="230"/>
      <c r="E8" s="230"/>
      <c r="F8" s="230" t="s">
        <v>375</v>
      </c>
      <c r="G8" s="230"/>
      <c r="H8" s="230"/>
      <c r="I8" s="230">
        <v>4</v>
      </c>
      <c r="K8" s="243"/>
      <c r="L8" s="246"/>
      <c r="M8" s="243"/>
    </row>
    <row r="9" spans="1:13" ht="17.25">
      <c r="A9" s="382" t="s">
        <v>698</v>
      </c>
      <c r="B9" s="383"/>
      <c r="C9" s="230"/>
      <c r="D9" s="230"/>
      <c r="E9" s="230" t="s">
        <v>375</v>
      </c>
      <c r="F9" s="230" t="s">
        <v>375</v>
      </c>
      <c r="G9" s="230" t="s">
        <v>375</v>
      </c>
      <c r="H9" s="230" t="s">
        <v>375</v>
      </c>
      <c r="I9" s="230">
        <v>5</v>
      </c>
      <c r="K9" s="243"/>
      <c r="L9" s="246"/>
      <c r="M9" s="243"/>
    </row>
    <row r="10" spans="1:13" ht="17.25">
      <c r="A10" s="382" t="s">
        <v>699</v>
      </c>
      <c r="B10" s="383"/>
      <c r="C10" s="230" t="s">
        <v>375</v>
      </c>
      <c r="D10" s="230"/>
      <c r="E10" s="230" t="s">
        <v>375</v>
      </c>
      <c r="F10" s="230" t="s">
        <v>375</v>
      </c>
      <c r="G10" s="230"/>
      <c r="H10" s="230"/>
      <c r="I10" s="230">
        <v>6</v>
      </c>
      <c r="K10" s="243"/>
      <c r="L10" s="246"/>
      <c r="M10" s="243"/>
    </row>
    <row r="11" spans="1:13" ht="17.25">
      <c r="A11" s="382" t="s">
        <v>700</v>
      </c>
      <c r="B11" s="383"/>
      <c r="C11" s="230" t="s">
        <v>375</v>
      </c>
      <c r="D11" s="230"/>
      <c r="E11" s="230" t="s">
        <v>375</v>
      </c>
      <c r="F11" s="230" t="s">
        <v>375</v>
      </c>
      <c r="G11" s="230" t="s">
        <v>375</v>
      </c>
      <c r="H11" s="230" t="s">
        <v>375</v>
      </c>
      <c r="I11" s="230">
        <v>7</v>
      </c>
      <c r="K11" s="243"/>
      <c r="L11" s="246"/>
      <c r="M11" s="243"/>
    </row>
    <row r="12" spans="1:13" ht="17.25">
      <c r="A12" s="382" t="s">
        <v>701</v>
      </c>
      <c r="B12" s="383"/>
      <c r="C12" s="230"/>
      <c r="D12" s="230"/>
      <c r="E12" s="230"/>
      <c r="F12" s="230" t="s">
        <v>375</v>
      </c>
      <c r="G12" s="230"/>
      <c r="H12" s="230"/>
      <c r="I12" s="230">
        <v>8</v>
      </c>
      <c r="K12" s="243"/>
      <c r="L12" s="246"/>
      <c r="M12" s="243"/>
    </row>
    <row r="13" spans="1:13" ht="17.25">
      <c r="A13" s="382" t="s">
        <v>702</v>
      </c>
      <c r="B13" s="383"/>
      <c r="C13" s="230"/>
      <c r="D13" s="230"/>
      <c r="E13" s="230"/>
      <c r="F13" s="230" t="s">
        <v>375</v>
      </c>
      <c r="G13" s="230"/>
      <c r="H13" s="230"/>
      <c r="I13" s="230">
        <v>9</v>
      </c>
      <c r="K13" s="243"/>
      <c r="L13" s="246"/>
      <c r="M13" s="243"/>
    </row>
    <row r="14" spans="1:13" ht="17.25">
      <c r="A14" s="382" t="s">
        <v>703</v>
      </c>
      <c r="B14" s="383"/>
      <c r="C14" s="230"/>
      <c r="D14" s="230" t="s">
        <v>375</v>
      </c>
      <c r="E14" s="230"/>
      <c r="F14" s="230" t="s">
        <v>375</v>
      </c>
      <c r="G14" s="230"/>
      <c r="H14" s="230"/>
      <c r="I14" s="230">
        <v>10</v>
      </c>
      <c r="K14" s="243"/>
      <c r="L14" s="244"/>
      <c r="M14" s="243"/>
    </row>
    <row r="15" spans="1:13" ht="17.25">
      <c r="A15" s="382" t="s">
        <v>704</v>
      </c>
      <c r="B15" s="383"/>
      <c r="C15" s="230"/>
      <c r="D15" s="230"/>
      <c r="E15" s="230"/>
      <c r="F15" s="230" t="s">
        <v>375</v>
      </c>
      <c r="G15" s="230"/>
      <c r="H15" s="230"/>
      <c r="I15" s="230">
        <v>11</v>
      </c>
      <c r="K15" s="243"/>
      <c r="L15" s="242"/>
      <c r="M15" s="243"/>
    </row>
    <row r="16" spans="1:13" ht="17.25">
      <c r="A16" s="382" t="s">
        <v>705</v>
      </c>
      <c r="B16" s="383"/>
      <c r="C16" s="230" t="s">
        <v>375</v>
      </c>
      <c r="D16" s="230" t="s">
        <v>375</v>
      </c>
      <c r="E16" s="230"/>
      <c r="F16" s="230" t="s">
        <v>375</v>
      </c>
      <c r="G16" s="230" t="s">
        <v>375</v>
      </c>
      <c r="H16" s="230"/>
      <c r="I16" s="230">
        <v>12</v>
      </c>
      <c r="K16" s="243"/>
      <c r="L16" s="244"/>
      <c r="M16" s="243"/>
    </row>
    <row r="17" spans="1:13" ht="17.25">
      <c r="A17" s="382" t="s">
        <v>706</v>
      </c>
      <c r="B17" s="383"/>
      <c r="C17" s="230"/>
      <c r="D17" s="230"/>
      <c r="E17" s="230" t="s">
        <v>375</v>
      </c>
      <c r="F17" s="230" t="s">
        <v>375</v>
      </c>
      <c r="G17" s="230"/>
      <c r="H17" s="230" t="s">
        <v>375</v>
      </c>
      <c r="I17" s="230">
        <v>13</v>
      </c>
      <c r="K17" s="243"/>
      <c r="L17" s="244"/>
      <c r="M17" s="243"/>
    </row>
    <row r="18" spans="1:13" ht="17.25">
      <c r="A18" s="382" t="s">
        <v>707</v>
      </c>
      <c r="B18" s="383"/>
      <c r="C18" s="230" t="s">
        <v>375</v>
      </c>
      <c r="D18" s="230" t="s">
        <v>375</v>
      </c>
      <c r="E18" s="230" t="s">
        <v>375</v>
      </c>
      <c r="F18" s="230" t="s">
        <v>375</v>
      </c>
      <c r="G18" s="230"/>
      <c r="H18" s="230"/>
      <c r="I18" s="230">
        <v>14</v>
      </c>
      <c r="K18" s="243"/>
      <c r="L18" s="246"/>
      <c r="M18" s="243"/>
    </row>
    <row r="19" spans="1:13" ht="17.25">
      <c r="A19" s="382" t="s">
        <v>708</v>
      </c>
      <c r="B19" s="383"/>
      <c r="C19" s="230"/>
      <c r="D19" s="230"/>
      <c r="E19" s="230"/>
      <c r="F19" s="230" t="s">
        <v>375</v>
      </c>
      <c r="G19" s="230"/>
      <c r="H19" s="230"/>
      <c r="I19" s="230">
        <v>15</v>
      </c>
      <c r="K19" s="243"/>
      <c r="L19" s="242"/>
      <c r="M19" s="243"/>
    </row>
    <row r="20" spans="1:13" ht="17.25">
      <c r="A20" s="382" t="s">
        <v>709</v>
      </c>
      <c r="B20" s="383"/>
      <c r="C20" s="230" t="s">
        <v>375</v>
      </c>
      <c r="D20" s="230"/>
      <c r="E20" s="230"/>
      <c r="F20" s="230" t="s">
        <v>375</v>
      </c>
      <c r="G20" s="230" t="s">
        <v>375</v>
      </c>
      <c r="H20" s="230"/>
      <c r="I20" s="230">
        <v>16</v>
      </c>
      <c r="K20" s="243"/>
      <c r="L20" s="247"/>
      <c r="M20" s="243"/>
    </row>
    <row r="21" spans="1:13" ht="17.25">
      <c r="A21" s="382" t="s">
        <v>710</v>
      </c>
      <c r="B21" s="383"/>
      <c r="C21" s="230" t="s">
        <v>375</v>
      </c>
      <c r="D21" s="230"/>
      <c r="E21" s="230"/>
      <c r="F21" s="230" t="s">
        <v>375</v>
      </c>
      <c r="G21" s="230"/>
      <c r="H21" s="230"/>
      <c r="I21" s="230">
        <v>17</v>
      </c>
      <c r="K21" s="243"/>
      <c r="L21" s="243"/>
      <c r="M21" s="243"/>
    </row>
    <row r="22" spans="1:13" ht="17.25">
      <c r="A22" s="382" t="s">
        <v>711</v>
      </c>
      <c r="B22" s="383"/>
      <c r="C22" s="230" t="s">
        <v>375</v>
      </c>
      <c r="D22" s="230"/>
      <c r="E22" s="230"/>
      <c r="F22" s="230" t="s">
        <v>375</v>
      </c>
      <c r="G22" s="230"/>
      <c r="H22" s="230"/>
      <c r="I22" s="230">
        <v>18</v>
      </c>
      <c r="K22" s="243"/>
      <c r="L22" s="243"/>
      <c r="M22" s="243"/>
    </row>
    <row r="23" spans="1:13" ht="17.25">
      <c r="A23" s="382" t="s">
        <v>712</v>
      </c>
      <c r="B23" s="383"/>
      <c r="C23" s="230" t="s">
        <v>375</v>
      </c>
      <c r="D23" s="230" t="s">
        <v>375</v>
      </c>
      <c r="E23" s="230" t="s">
        <v>375</v>
      </c>
      <c r="F23" s="230" t="s">
        <v>375</v>
      </c>
      <c r="G23" s="230" t="s">
        <v>375</v>
      </c>
      <c r="H23" s="230" t="s">
        <v>375</v>
      </c>
      <c r="I23" s="230">
        <v>19</v>
      </c>
    </row>
    <row r="24" spans="1:13" ht="17.25">
      <c r="A24" s="382" t="s">
        <v>713</v>
      </c>
      <c r="B24" s="383"/>
      <c r="C24" s="230" t="s">
        <v>375</v>
      </c>
      <c r="D24" s="230" t="s">
        <v>375</v>
      </c>
      <c r="E24" s="230" t="s">
        <v>375</v>
      </c>
      <c r="F24" s="230" t="s">
        <v>375</v>
      </c>
      <c r="G24" s="230"/>
      <c r="H24" s="230" t="s">
        <v>375</v>
      </c>
      <c r="I24" s="230">
        <v>20</v>
      </c>
    </row>
    <row r="25" spans="1:13" ht="17.25">
      <c r="A25" s="382" t="s">
        <v>714</v>
      </c>
      <c r="B25" s="383"/>
      <c r="C25" s="230" t="s">
        <v>375</v>
      </c>
      <c r="D25" s="230"/>
      <c r="E25" s="230"/>
      <c r="F25" s="230" t="s">
        <v>375</v>
      </c>
      <c r="G25" s="230"/>
      <c r="H25" s="230"/>
      <c r="I25" s="230">
        <v>21</v>
      </c>
    </row>
    <row r="26" spans="1:13" ht="17.25">
      <c r="A26" s="382" t="s">
        <v>715</v>
      </c>
      <c r="B26" s="383"/>
      <c r="C26" s="230" t="s">
        <v>375</v>
      </c>
      <c r="D26" s="230"/>
      <c r="E26" s="230" t="s">
        <v>375</v>
      </c>
      <c r="F26" s="230" t="s">
        <v>375</v>
      </c>
      <c r="G26" s="230"/>
      <c r="H26" s="230"/>
      <c r="I26" s="230">
        <v>22</v>
      </c>
    </row>
    <row r="27" spans="1:13" ht="17.25">
      <c r="A27" s="382" t="s">
        <v>716</v>
      </c>
      <c r="B27" s="383"/>
      <c r="C27" s="230" t="s">
        <v>375</v>
      </c>
      <c r="D27" s="230" t="s">
        <v>375</v>
      </c>
      <c r="E27" s="230"/>
      <c r="F27" s="230" t="s">
        <v>375</v>
      </c>
      <c r="G27" s="230"/>
      <c r="H27" s="230"/>
      <c r="I27" s="230">
        <v>23</v>
      </c>
    </row>
    <row r="28" spans="1:13" ht="17.25">
      <c r="A28" s="382" t="s">
        <v>717</v>
      </c>
      <c r="B28" s="383"/>
      <c r="C28" s="230" t="s">
        <v>375</v>
      </c>
      <c r="D28" s="230"/>
      <c r="E28" s="230" t="s">
        <v>375</v>
      </c>
      <c r="F28" s="230" t="s">
        <v>375</v>
      </c>
      <c r="G28" s="230" t="s">
        <v>375</v>
      </c>
      <c r="H28" s="230" t="s">
        <v>375</v>
      </c>
      <c r="I28" s="230">
        <v>24</v>
      </c>
    </row>
    <row r="29" spans="1:13" ht="17.25">
      <c r="A29" s="382" t="s">
        <v>718</v>
      </c>
      <c r="B29" s="383"/>
      <c r="C29" s="230" t="s">
        <v>375</v>
      </c>
      <c r="D29" s="230" t="s">
        <v>375</v>
      </c>
      <c r="E29" s="230" t="s">
        <v>375</v>
      </c>
      <c r="F29" s="230" t="s">
        <v>375</v>
      </c>
      <c r="G29" s="230" t="s">
        <v>375</v>
      </c>
      <c r="H29" s="230" t="s">
        <v>375</v>
      </c>
      <c r="I29" s="230">
        <v>25</v>
      </c>
    </row>
    <row r="30" spans="1:13" ht="17.25">
      <c r="A30" s="382" t="s">
        <v>719</v>
      </c>
      <c r="B30" s="383"/>
      <c r="C30" s="230" t="s">
        <v>375</v>
      </c>
      <c r="D30" s="230" t="s">
        <v>375</v>
      </c>
      <c r="E30" s="230"/>
      <c r="F30" s="230" t="s">
        <v>375</v>
      </c>
      <c r="G30" s="230" t="s">
        <v>375</v>
      </c>
      <c r="H30" s="230"/>
      <c r="I30" s="230">
        <v>26</v>
      </c>
    </row>
    <row r="31" spans="1:13" ht="17.25">
      <c r="A31" s="382" t="s">
        <v>720</v>
      </c>
      <c r="B31" s="383"/>
      <c r="C31" s="230"/>
      <c r="D31" s="230"/>
      <c r="E31" s="230" t="s">
        <v>375</v>
      </c>
      <c r="F31" s="230" t="s">
        <v>375</v>
      </c>
      <c r="G31" s="230" t="s">
        <v>375</v>
      </c>
      <c r="H31" s="230"/>
      <c r="I31" s="230">
        <v>27</v>
      </c>
    </row>
    <row r="32" spans="1:13" ht="17.25">
      <c r="A32" s="382" t="s">
        <v>721</v>
      </c>
      <c r="B32" s="383"/>
      <c r="C32" s="230"/>
      <c r="D32" s="230"/>
      <c r="E32" s="230"/>
      <c r="F32" s="230" t="s">
        <v>375</v>
      </c>
      <c r="G32" s="230"/>
      <c r="H32" s="230" t="s">
        <v>375</v>
      </c>
      <c r="I32" s="230">
        <v>28</v>
      </c>
    </row>
    <row r="33" spans="1:9" ht="17.25">
      <c r="A33" s="382" t="s">
        <v>722</v>
      </c>
      <c r="B33" s="383"/>
      <c r="C33" s="230" t="s">
        <v>375</v>
      </c>
      <c r="D33" s="230"/>
      <c r="E33" s="230" t="s">
        <v>375</v>
      </c>
      <c r="F33" s="230" t="s">
        <v>375</v>
      </c>
      <c r="G33" s="230"/>
      <c r="H33" s="230"/>
      <c r="I33" s="230">
        <v>29</v>
      </c>
    </row>
    <row r="34" spans="1:9" ht="17.25">
      <c r="A34" s="382" t="s">
        <v>723</v>
      </c>
      <c r="B34" s="383"/>
      <c r="C34" s="230" t="s">
        <v>375</v>
      </c>
      <c r="D34" s="230"/>
      <c r="E34" s="230" t="s">
        <v>375</v>
      </c>
      <c r="F34" s="230" t="s">
        <v>375</v>
      </c>
      <c r="G34" s="230"/>
      <c r="H34" s="230" t="s">
        <v>375</v>
      </c>
      <c r="I34" s="230">
        <v>30</v>
      </c>
    </row>
    <row r="35" spans="1:9" ht="17.25">
      <c r="A35" s="382" t="s">
        <v>724</v>
      </c>
      <c r="B35" s="383"/>
      <c r="C35" s="230"/>
      <c r="D35" s="230"/>
      <c r="E35" s="230"/>
      <c r="F35" s="230" t="s">
        <v>375</v>
      </c>
      <c r="G35" s="230"/>
      <c r="H35" s="230"/>
      <c r="I35" s="230">
        <v>31</v>
      </c>
    </row>
    <row r="36" spans="1:9" ht="18" thickBot="1">
      <c r="A36" s="382" t="s">
        <v>725</v>
      </c>
      <c r="B36" s="383"/>
      <c r="C36" s="232"/>
      <c r="D36" s="232"/>
      <c r="E36" s="232"/>
      <c r="F36" s="232" t="s">
        <v>375</v>
      </c>
      <c r="G36" s="232" t="s">
        <v>375</v>
      </c>
      <c r="H36" s="232"/>
      <c r="I36" s="232">
        <v>32</v>
      </c>
    </row>
    <row r="37" spans="1:9" ht="14.25">
      <c r="B37" s="233" t="s">
        <v>378</v>
      </c>
      <c r="C37" s="238">
        <v>19</v>
      </c>
      <c r="D37" s="238">
        <v>9</v>
      </c>
      <c r="E37" s="238">
        <v>14</v>
      </c>
      <c r="F37" s="238">
        <v>32</v>
      </c>
      <c r="G37" s="238">
        <v>11</v>
      </c>
      <c r="H37" s="238">
        <v>9</v>
      </c>
      <c r="I37" s="239">
        <v>32</v>
      </c>
    </row>
    <row r="38" spans="1:9" ht="14.25">
      <c r="B38" s="234" t="s">
        <v>377</v>
      </c>
      <c r="C38" s="145">
        <v>32</v>
      </c>
      <c r="D38" s="145">
        <v>32</v>
      </c>
      <c r="E38" s="145">
        <v>32</v>
      </c>
      <c r="F38" s="145">
        <v>32</v>
      </c>
      <c r="G38" s="145">
        <v>32</v>
      </c>
      <c r="H38" s="145">
        <v>32</v>
      </c>
      <c r="I38" s="240">
        <v>32</v>
      </c>
    </row>
    <row r="39" spans="1:9" ht="15" thickBot="1">
      <c r="B39" s="235" t="s">
        <v>379</v>
      </c>
      <c r="C39" s="236">
        <f>+C37/C38</f>
        <v>0.59375</v>
      </c>
      <c r="D39" s="236">
        <f>+D37/D38</f>
        <v>0.28125</v>
      </c>
      <c r="E39" s="236">
        <f t="shared" ref="E39:H39" si="0">+E37/E38</f>
        <v>0.4375</v>
      </c>
      <c r="F39" s="328">
        <f t="shared" si="0"/>
        <v>1</v>
      </c>
      <c r="G39" s="236">
        <f t="shared" si="0"/>
        <v>0.34375</v>
      </c>
      <c r="H39" s="236">
        <f t="shared" si="0"/>
        <v>0.28125</v>
      </c>
      <c r="I39" s="237">
        <f>+I37/I38</f>
        <v>1</v>
      </c>
    </row>
  </sheetData>
  <sortState ref="B5:B27">
    <sortCondition ref="B5"/>
  </sortState>
  <mergeCells count="32">
    <mergeCell ref="A35:B35"/>
    <mergeCell ref="A36:B36"/>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B5"/>
    <mergeCell ref="A6:B6"/>
    <mergeCell ref="A7:B7"/>
    <mergeCell ref="A8:B8"/>
    <mergeCell ref="A9:B9"/>
    <mergeCell ref="A10:B10"/>
    <mergeCell ref="A11:B11"/>
    <mergeCell ref="A12:B12"/>
    <mergeCell ref="A13:B13"/>
    <mergeCell ref="A14:B14"/>
    <mergeCell ref="A15:B15"/>
  </mergeCells>
  <pageMargins left="0.70866141732283472" right="0.70866141732283472" top="0.74803149606299213" bottom="0.74803149606299213" header="0.31496062992125984" footer="0.31496062992125984"/>
  <pageSetup scale="7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9"/>
  <sheetViews>
    <sheetView workbookViewId="0">
      <selection activeCell="E41" sqref="E41"/>
    </sheetView>
  </sheetViews>
  <sheetFormatPr baseColWidth="10" defaultRowHeight="12.75"/>
  <cols>
    <col min="2" max="2" width="24.85546875" customWidth="1"/>
  </cols>
  <sheetData>
    <row r="2" spans="1:9" ht="14.25">
      <c r="A2" s="308" t="s">
        <v>693</v>
      </c>
      <c r="B2" s="248"/>
      <c r="C2" s="248"/>
      <c r="D2" s="248"/>
      <c r="E2" s="248"/>
      <c r="F2" s="308" t="s">
        <v>728</v>
      </c>
      <c r="G2" s="248"/>
      <c r="H2" s="308">
        <v>2016</v>
      </c>
      <c r="I2" s="248"/>
    </row>
    <row r="4" spans="1:9" ht="18">
      <c r="A4" s="309" t="s">
        <v>380</v>
      </c>
      <c r="B4" s="309"/>
      <c r="C4" s="310" t="s">
        <v>27</v>
      </c>
      <c r="D4" s="310" t="s">
        <v>28</v>
      </c>
      <c r="E4" s="310" t="s">
        <v>29</v>
      </c>
      <c r="F4" s="310" t="s">
        <v>30</v>
      </c>
      <c r="G4" s="310" t="s">
        <v>31</v>
      </c>
      <c r="H4" s="310" t="s">
        <v>32</v>
      </c>
      <c r="I4" s="310" t="s">
        <v>381</v>
      </c>
    </row>
    <row r="5" spans="1:9" ht="17.25">
      <c r="A5" s="382" t="s">
        <v>694</v>
      </c>
      <c r="B5" s="383"/>
      <c r="C5" s="306"/>
      <c r="D5" s="311" t="s">
        <v>375</v>
      </c>
      <c r="E5" s="311"/>
      <c r="F5" s="306"/>
      <c r="G5" s="306"/>
      <c r="H5" s="306"/>
      <c r="I5" s="311">
        <v>1</v>
      </c>
    </row>
    <row r="6" spans="1:9" ht="17.25">
      <c r="A6" s="382" t="s">
        <v>695</v>
      </c>
      <c r="B6" s="383"/>
      <c r="C6" s="306"/>
      <c r="D6" s="311" t="s">
        <v>375</v>
      </c>
      <c r="E6" s="311" t="s">
        <v>375</v>
      </c>
      <c r="F6" s="311" t="s">
        <v>375</v>
      </c>
      <c r="G6" s="311"/>
      <c r="H6" s="311"/>
      <c r="I6" s="311">
        <v>2</v>
      </c>
    </row>
    <row r="7" spans="1:9" ht="17.25">
      <c r="A7" s="382" t="s">
        <v>696</v>
      </c>
      <c r="B7" s="383"/>
      <c r="C7" s="307"/>
      <c r="D7" s="312"/>
      <c r="E7" s="312"/>
      <c r="F7" s="312"/>
      <c r="G7" s="312"/>
      <c r="H7" s="312"/>
      <c r="I7" s="312"/>
    </row>
    <row r="8" spans="1:9" ht="17.25">
      <c r="A8" s="382" t="s">
        <v>697</v>
      </c>
      <c r="B8" s="383"/>
      <c r="C8" s="306"/>
      <c r="D8" s="311" t="s">
        <v>375</v>
      </c>
      <c r="E8" s="311"/>
      <c r="F8" s="311"/>
      <c r="G8" s="311"/>
      <c r="H8" s="311"/>
      <c r="I8" s="311">
        <v>3</v>
      </c>
    </row>
    <row r="9" spans="1:9" ht="17.25">
      <c r="A9" s="382" t="s">
        <v>698</v>
      </c>
      <c r="B9" s="383"/>
      <c r="C9" s="306"/>
      <c r="D9" s="311" t="s">
        <v>375</v>
      </c>
      <c r="E9" s="311" t="s">
        <v>375</v>
      </c>
      <c r="F9" s="311" t="s">
        <v>375</v>
      </c>
      <c r="G9" s="311"/>
      <c r="H9" s="311"/>
      <c r="I9" s="311">
        <v>4</v>
      </c>
    </row>
    <row r="10" spans="1:9" ht="17.25">
      <c r="A10" s="382" t="s">
        <v>699</v>
      </c>
      <c r="B10" s="383"/>
      <c r="C10" s="306"/>
      <c r="D10" s="311" t="s">
        <v>375</v>
      </c>
      <c r="E10" s="311" t="s">
        <v>375</v>
      </c>
      <c r="F10" s="311" t="s">
        <v>375</v>
      </c>
      <c r="G10" s="311"/>
      <c r="H10" s="311"/>
      <c r="I10" s="311">
        <v>5</v>
      </c>
    </row>
    <row r="11" spans="1:9" ht="17.25">
      <c r="A11" s="382" t="s">
        <v>700</v>
      </c>
      <c r="B11" s="383"/>
      <c r="C11" s="306"/>
      <c r="D11" s="311" t="s">
        <v>375</v>
      </c>
      <c r="E11" s="311" t="s">
        <v>375</v>
      </c>
      <c r="F11" s="311"/>
      <c r="G11" s="311"/>
      <c r="H11" s="311"/>
      <c r="I11" s="311">
        <v>6</v>
      </c>
    </row>
    <row r="12" spans="1:9" ht="17.25">
      <c r="A12" s="382" t="s">
        <v>701</v>
      </c>
      <c r="B12" s="383"/>
      <c r="C12" s="307"/>
      <c r="D12" s="312"/>
      <c r="E12" s="312"/>
      <c r="F12" s="312"/>
      <c r="G12" s="312"/>
      <c r="H12" s="312"/>
      <c r="I12" s="312"/>
    </row>
    <row r="13" spans="1:9" ht="17.25">
      <c r="A13" s="382" t="s">
        <v>702</v>
      </c>
      <c r="B13" s="383"/>
      <c r="C13" s="307"/>
      <c r="D13" s="312"/>
      <c r="E13" s="312"/>
      <c r="F13" s="312"/>
      <c r="G13" s="312"/>
      <c r="H13" s="312"/>
      <c r="I13" s="312"/>
    </row>
    <row r="14" spans="1:9" ht="17.25">
      <c r="A14" s="382" t="s">
        <v>703</v>
      </c>
      <c r="B14" s="383"/>
      <c r="C14" s="307"/>
      <c r="D14" s="312"/>
      <c r="E14" s="312"/>
      <c r="F14" s="312"/>
      <c r="G14" s="312"/>
      <c r="H14" s="312"/>
      <c r="I14" s="312"/>
    </row>
    <row r="15" spans="1:9" ht="17.25">
      <c r="A15" s="382" t="s">
        <v>704</v>
      </c>
      <c r="B15" s="383"/>
      <c r="C15" s="307"/>
      <c r="D15" s="312"/>
      <c r="E15" s="312"/>
      <c r="F15" s="312"/>
      <c r="G15" s="312"/>
      <c r="H15" s="312"/>
      <c r="I15" s="312"/>
    </row>
    <row r="16" spans="1:9" ht="17.25">
      <c r="A16" s="382" t="s">
        <v>705</v>
      </c>
      <c r="B16" s="383"/>
      <c r="C16" s="306"/>
      <c r="D16" s="311" t="s">
        <v>375</v>
      </c>
      <c r="E16" s="311" t="s">
        <v>375</v>
      </c>
      <c r="F16" s="311"/>
      <c r="G16" s="311" t="s">
        <v>375</v>
      </c>
      <c r="H16" s="311"/>
      <c r="I16" s="311">
        <v>7</v>
      </c>
    </row>
    <row r="17" spans="1:9" ht="17.25">
      <c r="A17" s="382" t="s">
        <v>706</v>
      </c>
      <c r="B17" s="383"/>
      <c r="C17" s="306"/>
      <c r="D17" s="311"/>
      <c r="E17" s="311" t="s">
        <v>375</v>
      </c>
      <c r="F17" s="311"/>
      <c r="G17" s="311"/>
      <c r="H17" s="311"/>
      <c r="I17" s="311">
        <v>8</v>
      </c>
    </row>
    <row r="18" spans="1:9" ht="17.25">
      <c r="A18" s="382" t="s">
        <v>707</v>
      </c>
      <c r="B18" s="383"/>
      <c r="C18" s="306"/>
      <c r="D18" s="311" t="s">
        <v>375</v>
      </c>
      <c r="E18" s="311" t="s">
        <v>375</v>
      </c>
      <c r="F18" s="311"/>
      <c r="G18" s="311"/>
      <c r="H18" s="311" t="s">
        <v>375</v>
      </c>
      <c r="I18" s="311">
        <v>9</v>
      </c>
    </row>
    <row r="19" spans="1:9" ht="17.25">
      <c r="A19" s="382" t="s">
        <v>708</v>
      </c>
      <c r="B19" s="383"/>
      <c r="C19" s="307"/>
      <c r="D19" s="312"/>
      <c r="E19" s="312"/>
      <c r="F19" s="312"/>
      <c r="G19" s="312"/>
      <c r="H19" s="312"/>
      <c r="I19" s="312"/>
    </row>
    <row r="20" spans="1:9" ht="17.25">
      <c r="A20" s="382" t="s">
        <v>709</v>
      </c>
      <c r="B20" s="383"/>
      <c r="C20" s="307"/>
      <c r="D20" s="312"/>
      <c r="E20" s="312"/>
      <c r="F20" s="312"/>
      <c r="G20" s="312"/>
      <c r="H20" s="312"/>
      <c r="I20" s="312"/>
    </row>
    <row r="21" spans="1:9" ht="17.25">
      <c r="A21" s="382" t="s">
        <v>710</v>
      </c>
      <c r="B21" s="383"/>
      <c r="C21" s="306"/>
      <c r="D21" s="311" t="s">
        <v>375</v>
      </c>
      <c r="E21" s="311" t="s">
        <v>375</v>
      </c>
      <c r="F21" s="311" t="s">
        <v>375</v>
      </c>
      <c r="G21" s="311"/>
      <c r="H21" s="311"/>
      <c r="I21" s="311">
        <v>10</v>
      </c>
    </row>
    <row r="22" spans="1:9" ht="17.25">
      <c r="A22" s="382" t="s">
        <v>711</v>
      </c>
      <c r="B22" s="383"/>
      <c r="C22" s="306"/>
      <c r="D22" s="311" t="s">
        <v>375</v>
      </c>
      <c r="E22" s="311"/>
      <c r="F22" s="311"/>
      <c r="G22" s="311"/>
      <c r="H22" s="311" t="s">
        <v>375</v>
      </c>
      <c r="I22" s="311">
        <v>11</v>
      </c>
    </row>
    <row r="23" spans="1:9" ht="17.25">
      <c r="A23" s="382" t="s">
        <v>712</v>
      </c>
      <c r="B23" s="383"/>
      <c r="C23" s="306"/>
      <c r="D23" s="311" t="s">
        <v>375</v>
      </c>
      <c r="E23" s="311" t="s">
        <v>375</v>
      </c>
      <c r="F23" s="311" t="s">
        <v>375</v>
      </c>
      <c r="G23" s="311"/>
      <c r="H23" s="311"/>
      <c r="I23" s="311">
        <v>12</v>
      </c>
    </row>
    <row r="24" spans="1:9" ht="17.25">
      <c r="A24" s="382" t="s">
        <v>713</v>
      </c>
      <c r="B24" s="383"/>
      <c r="C24" s="306"/>
      <c r="D24" s="311" t="s">
        <v>375</v>
      </c>
      <c r="E24" s="311" t="s">
        <v>375</v>
      </c>
      <c r="F24" s="311" t="s">
        <v>375</v>
      </c>
      <c r="G24" s="311"/>
      <c r="H24" s="311"/>
      <c r="I24" s="311">
        <v>13</v>
      </c>
    </row>
    <row r="25" spans="1:9" ht="17.25">
      <c r="A25" s="382" t="s">
        <v>714</v>
      </c>
      <c r="B25" s="383"/>
      <c r="C25" s="306"/>
      <c r="D25" s="311" t="s">
        <v>375</v>
      </c>
      <c r="E25" s="311"/>
      <c r="F25" s="311"/>
      <c r="G25" s="311"/>
      <c r="H25" s="311"/>
      <c r="I25" s="311">
        <v>14</v>
      </c>
    </row>
    <row r="26" spans="1:9" ht="17.25">
      <c r="A26" s="382" t="s">
        <v>715</v>
      </c>
      <c r="B26" s="383"/>
      <c r="C26" s="306"/>
      <c r="D26" s="311"/>
      <c r="E26" s="311" t="s">
        <v>375</v>
      </c>
      <c r="F26" s="311"/>
      <c r="G26" s="311"/>
      <c r="H26" s="311" t="s">
        <v>375</v>
      </c>
      <c r="I26" s="311">
        <v>15</v>
      </c>
    </row>
    <row r="27" spans="1:9" ht="17.25">
      <c r="A27" s="382" t="s">
        <v>716</v>
      </c>
      <c r="B27" s="383"/>
      <c r="C27" s="306"/>
      <c r="D27" s="311"/>
      <c r="E27" s="311" t="s">
        <v>375</v>
      </c>
      <c r="F27" s="311"/>
      <c r="G27" s="311"/>
      <c r="H27" s="311"/>
      <c r="I27" s="311">
        <v>16</v>
      </c>
    </row>
    <row r="28" spans="1:9" ht="17.25">
      <c r="A28" s="382" t="s">
        <v>717</v>
      </c>
      <c r="B28" s="383"/>
      <c r="C28" s="306"/>
      <c r="D28" s="311" t="s">
        <v>375</v>
      </c>
      <c r="E28" s="311" t="s">
        <v>375</v>
      </c>
      <c r="F28" s="311" t="s">
        <v>375</v>
      </c>
      <c r="G28" s="311"/>
      <c r="H28" s="311"/>
      <c r="I28" s="311">
        <v>17</v>
      </c>
    </row>
    <row r="29" spans="1:9" ht="17.25">
      <c r="A29" s="382" t="s">
        <v>718</v>
      </c>
      <c r="B29" s="383"/>
      <c r="C29" s="306"/>
      <c r="D29" s="311" t="s">
        <v>375</v>
      </c>
      <c r="E29" s="311" t="s">
        <v>375</v>
      </c>
      <c r="F29" s="311" t="s">
        <v>375</v>
      </c>
      <c r="G29" s="311"/>
      <c r="H29" s="311" t="s">
        <v>375</v>
      </c>
      <c r="I29" s="311">
        <v>18</v>
      </c>
    </row>
    <row r="30" spans="1:9" ht="17.25">
      <c r="A30" s="382" t="s">
        <v>719</v>
      </c>
      <c r="B30" s="383"/>
      <c r="C30" s="306"/>
      <c r="D30" s="311" t="s">
        <v>375</v>
      </c>
      <c r="E30" s="311"/>
      <c r="F30" s="311" t="s">
        <v>375</v>
      </c>
      <c r="G30" s="311"/>
      <c r="H30" s="311" t="s">
        <v>375</v>
      </c>
      <c r="I30" s="311">
        <v>19</v>
      </c>
    </row>
    <row r="31" spans="1:9" ht="17.25">
      <c r="A31" s="382" t="s">
        <v>720</v>
      </c>
      <c r="B31" s="383"/>
      <c r="C31" s="306"/>
      <c r="D31" s="311" t="s">
        <v>375</v>
      </c>
      <c r="E31" s="311"/>
      <c r="F31" s="311"/>
      <c r="G31" s="311"/>
      <c r="H31" s="311"/>
      <c r="I31" s="311">
        <v>20</v>
      </c>
    </row>
    <row r="32" spans="1:9" ht="17.25">
      <c r="A32" s="382" t="s">
        <v>721</v>
      </c>
      <c r="B32" s="383"/>
      <c r="C32" s="307"/>
      <c r="D32" s="312"/>
      <c r="E32" s="312"/>
      <c r="F32" s="312"/>
      <c r="G32" s="312"/>
      <c r="H32" s="312"/>
      <c r="I32" s="312"/>
    </row>
    <row r="33" spans="1:9" ht="17.25">
      <c r="A33" s="382" t="s">
        <v>722</v>
      </c>
      <c r="B33" s="383"/>
      <c r="C33" s="306"/>
      <c r="D33" s="311" t="s">
        <v>375</v>
      </c>
      <c r="E33" s="311" t="s">
        <v>375</v>
      </c>
      <c r="F33" s="311"/>
      <c r="G33" s="311"/>
      <c r="H33" s="311" t="s">
        <v>375</v>
      </c>
      <c r="I33" s="311">
        <v>21</v>
      </c>
    </row>
    <row r="34" spans="1:9" ht="17.25">
      <c r="A34" s="382" t="s">
        <v>723</v>
      </c>
      <c r="B34" s="383"/>
      <c r="C34" s="306"/>
      <c r="D34" s="311" t="s">
        <v>375</v>
      </c>
      <c r="E34" s="311" t="s">
        <v>375</v>
      </c>
      <c r="F34" s="311"/>
      <c r="G34" s="311"/>
      <c r="H34" s="311"/>
      <c r="I34" s="311">
        <v>22</v>
      </c>
    </row>
    <row r="35" spans="1:9" ht="17.25">
      <c r="A35" s="382" t="s">
        <v>724</v>
      </c>
      <c r="B35" s="383"/>
      <c r="C35" s="307"/>
      <c r="D35" s="312"/>
      <c r="E35" s="312"/>
      <c r="F35" s="307"/>
      <c r="G35" s="307"/>
      <c r="H35" s="307"/>
      <c r="I35" s="307"/>
    </row>
    <row r="36" spans="1:9" ht="18" thickBot="1">
      <c r="A36" s="382" t="s">
        <v>725</v>
      </c>
      <c r="B36" s="383"/>
      <c r="C36" s="245"/>
      <c r="D36" s="241"/>
      <c r="E36" s="241"/>
      <c r="F36" s="245"/>
      <c r="G36" s="245"/>
      <c r="H36" s="245"/>
      <c r="I36" s="245"/>
    </row>
    <row r="37" spans="1:9" ht="14.25">
      <c r="A37" s="248"/>
      <c r="B37" s="315" t="s">
        <v>378</v>
      </c>
      <c r="C37" s="316"/>
      <c r="D37" s="317">
        <v>19</v>
      </c>
      <c r="E37" s="317">
        <v>16</v>
      </c>
      <c r="F37" s="317">
        <v>9</v>
      </c>
      <c r="G37" s="317">
        <v>1</v>
      </c>
      <c r="H37" s="317">
        <v>6</v>
      </c>
      <c r="I37" s="318">
        <v>22</v>
      </c>
    </row>
    <row r="38" spans="1:9" ht="14.25">
      <c r="A38" s="248"/>
      <c r="B38" s="319" t="s">
        <v>377</v>
      </c>
      <c r="C38" s="320"/>
      <c r="D38" s="310">
        <v>32</v>
      </c>
      <c r="E38" s="310">
        <v>32</v>
      </c>
      <c r="F38" s="310">
        <v>32</v>
      </c>
      <c r="G38" s="310">
        <v>32</v>
      </c>
      <c r="H38" s="310">
        <v>32</v>
      </c>
      <c r="I38" s="321">
        <v>32</v>
      </c>
    </row>
    <row r="39" spans="1:9" ht="15" thickBot="1">
      <c r="A39" s="248"/>
      <c r="B39" s="322" t="s">
        <v>379</v>
      </c>
      <c r="C39" s="323"/>
      <c r="D39" s="313">
        <v>0.59375</v>
      </c>
      <c r="E39" s="313">
        <v>0.5</v>
      </c>
      <c r="F39" s="313">
        <v>0.28125</v>
      </c>
      <c r="G39" s="313">
        <v>3.125E-2</v>
      </c>
      <c r="H39" s="313">
        <v>0.1875</v>
      </c>
      <c r="I39" s="314">
        <v>0.6875</v>
      </c>
    </row>
  </sheetData>
  <mergeCells count="32">
    <mergeCell ref="A35:B35"/>
    <mergeCell ref="A36:B36"/>
    <mergeCell ref="A29:B29"/>
    <mergeCell ref="A30:B30"/>
    <mergeCell ref="A31:B31"/>
    <mergeCell ref="A32:B32"/>
    <mergeCell ref="A33:B33"/>
    <mergeCell ref="A34:B34"/>
    <mergeCell ref="A28:B28"/>
    <mergeCell ref="A17:B17"/>
    <mergeCell ref="A18:B18"/>
    <mergeCell ref="A19:B19"/>
    <mergeCell ref="A20:B20"/>
    <mergeCell ref="A21:B21"/>
    <mergeCell ref="A22:B22"/>
    <mergeCell ref="A23:B23"/>
    <mergeCell ref="A24:B24"/>
    <mergeCell ref="A25:B25"/>
    <mergeCell ref="A26:B26"/>
    <mergeCell ref="A27:B27"/>
    <mergeCell ref="A16:B16"/>
    <mergeCell ref="A5:B5"/>
    <mergeCell ref="A6:B6"/>
    <mergeCell ref="A7:B7"/>
    <mergeCell ref="A8:B8"/>
    <mergeCell ref="A9:B9"/>
    <mergeCell ref="A10:B10"/>
    <mergeCell ref="A11:B11"/>
    <mergeCell ref="A12:B12"/>
    <mergeCell ref="A13:B13"/>
    <mergeCell ref="A14:B14"/>
    <mergeCell ref="A15:B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59"/>
  <sheetViews>
    <sheetView topLeftCell="F16" workbookViewId="0">
      <selection activeCell="L31" sqref="L31"/>
    </sheetView>
  </sheetViews>
  <sheetFormatPr baseColWidth="10" defaultColWidth="11.85546875" defaultRowHeight="11.25"/>
  <cols>
    <col min="1" max="2" width="11.85546875" style="134"/>
    <col min="3" max="3" width="12" style="118" bestFit="1" customWidth="1"/>
    <col min="4" max="7" width="11.85546875" style="118"/>
    <col min="8" max="8" width="11.85546875" style="135"/>
    <col min="9" max="10" width="11.85546875" style="118"/>
    <col min="11" max="11" width="12" style="118" bestFit="1" customWidth="1"/>
    <col min="12" max="12" width="11.85546875" style="118"/>
    <col min="13" max="13" width="19.140625" style="136" customWidth="1"/>
    <col min="14" max="14" width="11.85546875" style="140"/>
    <col min="15" max="15" width="11.85546875" style="122"/>
    <col min="16" max="17" width="11.85546875" style="118"/>
    <col min="18" max="21" width="11.85546875" style="134"/>
    <col min="22" max="26" width="11.85546875" style="118"/>
    <col min="27" max="27" width="12.42578125" style="136" bestFit="1" customWidth="1"/>
    <col min="28" max="28" width="14.140625" style="136" bestFit="1" customWidth="1"/>
    <col min="29" max="29" width="11.85546875" style="136"/>
    <col min="30" max="30" width="16.42578125" style="136" bestFit="1" customWidth="1"/>
    <col min="31" max="31" width="11.85546875" style="136"/>
    <col min="32" max="32" width="13.28515625" style="136" bestFit="1" customWidth="1"/>
    <col min="33" max="34" width="14.140625" style="136" bestFit="1" customWidth="1"/>
    <col min="35" max="38" width="11.85546875" style="136"/>
    <col min="39" max="41" width="13.28515625" style="136" bestFit="1" customWidth="1"/>
    <col min="42" max="43" width="11.85546875" style="136"/>
    <col min="44" max="45" width="14.140625" style="136" bestFit="1" customWidth="1"/>
    <col min="46" max="46" width="13.85546875" style="136" bestFit="1" customWidth="1"/>
    <col min="47" max="47" width="13.28515625" style="136" bestFit="1" customWidth="1"/>
    <col min="48" max="48" width="12.42578125" style="136" bestFit="1" customWidth="1"/>
    <col min="49" max="49" width="15.42578125" style="136" bestFit="1" customWidth="1"/>
    <col min="50" max="50" width="13.28515625" style="136" bestFit="1" customWidth="1"/>
    <col min="51" max="52" width="14.140625" style="136" bestFit="1" customWidth="1"/>
    <col min="53" max="53" width="15.140625" style="136" bestFit="1" customWidth="1"/>
    <col min="54" max="54" width="14.140625" style="136" bestFit="1" customWidth="1"/>
    <col min="55" max="55" width="11.85546875" style="136"/>
    <col min="56" max="56" width="14.140625" style="136" bestFit="1" customWidth="1"/>
    <col min="57" max="57" width="15.42578125" style="136" bestFit="1" customWidth="1"/>
    <col min="58" max="59" width="11.85546875" style="136"/>
    <col min="60" max="60" width="15.42578125" style="136" bestFit="1" customWidth="1"/>
    <col min="61" max="61" width="12" style="118" bestFit="1" customWidth="1"/>
    <col min="62" max="62" width="11.85546875" style="118"/>
    <col min="63" max="63" width="16.140625" style="118" bestFit="1" customWidth="1"/>
    <col min="64" max="64" width="12" style="118" bestFit="1" customWidth="1"/>
    <col min="65" max="16384" width="11.85546875" style="118"/>
  </cols>
  <sheetData>
    <row r="1" spans="1:64" s="86" customFormat="1" ht="45">
      <c r="A1" s="75" t="s">
        <v>71</v>
      </c>
      <c r="B1" s="75" t="s">
        <v>72</v>
      </c>
      <c r="C1" s="75" t="s">
        <v>73</v>
      </c>
      <c r="D1" s="75" t="s">
        <v>74</v>
      </c>
      <c r="E1" s="112" t="s">
        <v>75</v>
      </c>
      <c r="F1" s="76" t="s">
        <v>76</v>
      </c>
      <c r="G1" s="76" t="s">
        <v>77</v>
      </c>
      <c r="H1" s="77" t="s">
        <v>78</v>
      </c>
      <c r="I1" s="75" t="s">
        <v>79</v>
      </c>
      <c r="J1" s="75" t="s">
        <v>80</v>
      </c>
      <c r="K1" s="75" t="s">
        <v>81</v>
      </c>
      <c r="L1" s="78" t="s">
        <v>82</v>
      </c>
      <c r="M1" s="79" t="s">
        <v>83</v>
      </c>
      <c r="N1" s="137" t="s">
        <v>84</v>
      </c>
      <c r="O1" s="113" t="s">
        <v>85</v>
      </c>
      <c r="P1" s="80" t="s">
        <v>86</v>
      </c>
      <c r="Q1" s="81" t="s">
        <v>87</v>
      </c>
      <c r="R1" s="82" t="s">
        <v>88</v>
      </c>
      <c r="S1" s="82" t="s">
        <v>89</v>
      </c>
      <c r="T1" s="83" t="s">
        <v>90</v>
      </c>
      <c r="U1" s="83" t="s">
        <v>91</v>
      </c>
      <c r="V1" s="84" t="s">
        <v>92</v>
      </c>
      <c r="W1" s="80" t="s">
        <v>93</v>
      </c>
      <c r="X1" s="85" t="s">
        <v>94</v>
      </c>
      <c r="Y1" s="84" t="s">
        <v>95</v>
      </c>
      <c r="Z1" s="84" t="s">
        <v>96</v>
      </c>
      <c r="AA1" s="79" t="s">
        <v>97</v>
      </c>
      <c r="AB1" s="79" t="s">
        <v>98</v>
      </c>
      <c r="AC1" s="79" t="s">
        <v>99</v>
      </c>
      <c r="AD1" s="79" t="s">
        <v>100</v>
      </c>
      <c r="AE1" s="79" t="s">
        <v>101</v>
      </c>
      <c r="AF1" s="79" t="s">
        <v>102</v>
      </c>
      <c r="AG1" s="79" t="s">
        <v>103</v>
      </c>
      <c r="AH1" s="79" t="s">
        <v>104</v>
      </c>
      <c r="AI1" s="79" t="s">
        <v>105</v>
      </c>
      <c r="AJ1" s="79" t="s">
        <v>106</v>
      </c>
      <c r="AK1" s="79" t="s">
        <v>107</v>
      </c>
      <c r="AL1" s="79" t="s">
        <v>108</v>
      </c>
      <c r="AM1" s="79" t="s">
        <v>109</v>
      </c>
      <c r="AN1" s="79" t="s">
        <v>110</v>
      </c>
      <c r="AO1" s="79" t="s">
        <v>111</v>
      </c>
      <c r="AP1" s="79" t="s">
        <v>112</v>
      </c>
      <c r="AQ1" s="79" t="s">
        <v>113</v>
      </c>
      <c r="AR1" s="79" t="s">
        <v>114</v>
      </c>
      <c r="AS1" s="79" t="s">
        <v>115</v>
      </c>
      <c r="AT1" s="79" t="s">
        <v>116</v>
      </c>
      <c r="AU1" s="79" t="s">
        <v>117</v>
      </c>
      <c r="AV1" s="79" t="s">
        <v>118</v>
      </c>
      <c r="AW1" s="79" t="s">
        <v>119</v>
      </c>
      <c r="AX1" s="79" t="s">
        <v>120</v>
      </c>
      <c r="AY1" s="79" t="s">
        <v>121</v>
      </c>
      <c r="AZ1" s="79" t="s">
        <v>122</v>
      </c>
      <c r="BA1" s="79" t="s">
        <v>123</v>
      </c>
      <c r="BB1" s="79" t="s">
        <v>124</v>
      </c>
      <c r="BC1" s="79" t="s">
        <v>125</v>
      </c>
      <c r="BD1" s="79" t="s">
        <v>126</v>
      </c>
      <c r="BE1" s="79" t="s">
        <v>127</v>
      </c>
      <c r="BF1" s="79" t="s">
        <v>128</v>
      </c>
      <c r="BG1" s="79" t="s">
        <v>129</v>
      </c>
      <c r="BH1" s="79" t="s">
        <v>130</v>
      </c>
      <c r="BI1" s="78" t="s">
        <v>131</v>
      </c>
      <c r="BJ1" s="78" t="s">
        <v>132</v>
      </c>
    </row>
    <row r="2" spans="1:64">
      <c r="A2" s="87" t="s">
        <v>133</v>
      </c>
      <c r="B2" s="88" t="s">
        <v>134</v>
      </c>
      <c r="C2" s="87">
        <v>2016</v>
      </c>
      <c r="D2" s="88" t="s">
        <v>134</v>
      </c>
      <c r="E2" s="102" t="s">
        <v>135</v>
      </c>
      <c r="F2" s="89" t="s">
        <v>136</v>
      </c>
      <c r="G2" s="89" t="s">
        <v>136</v>
      </c>
      <c r="H2" s="90" t="s">
        <v>137</v>
      </c>
      <c r="I2" s="88" t="s">
        <v>138</v>
      </c>
      <c r="J2" s="88" t="s">
        <v>139</v>
      </c>
      <c r="K2" s="91">
        <v>42402</v>
      </c>
      <c r="L2" s="92" t="s">
        <v>140</v>
      </c>
      <c r="M2" s="93">
        <v>4542000000</v>
      </c>
      <c r="N2" s="138" t="s">
        <v>141</v>
      </c>
      <c r="O2" s="114" t="s">
        <v>141</v>
      </c>
      <c r="P2" s="89"/>
      <c r="Q2" s="89"/>
      <c r="R2" s="87"/>
      <c r="S2" s="87"/>
      <c r="T2" s="87"/>
      <c r="U2" s="87"/>
      <c r="V2" s="89"/>
      <c r="W2" s="89"/>
      <c r="X2" s="89"/>
      <c r="Y2" s="89"/>
      <c r="Z2" s="89"/>
      <c r="AA2" s="115"/>
      <c r="AB2" s="115"/>
      <c r="AC2" s="115"/>
      <c r="AD2" s="115"/>
      <c r="AE2" s="115"/>
      <c r="AF2" s="115"/>
      <c r="AG2" s="115"/>
      <c r="AH2" s="115"/>
      <c r="AI2" s="115"/>
      <c r="AJ2" s="115"/>
      <c r="AK2" s="115"/>
      <c r="AL2" s="115"/>
      <c r="AM2" s="115"/>
      <c r="AN2" s="115"/>
      <c r="AO2" s="115"/>
      <c r="AP2" s="115"/>
      <c r="AQ2" s="115"/>
      <c r="AR2" s="115"/>
      <c r="AS2" s="115"/>
      <c r="AT2" s="115"/>
      <c r="AU2" s="115"/>
      <c r="AV2" s="115"/>
      <c r="AW2" s="115"/>
      <c r="AX2" s="115"/>
      <c r="AY2" s="115"/>
      <c r="AZ2" s="115"/>
      <c r="BA2" s="115"/>
      <c r="BB2" s="115"/>
      <c r="BC2" s="115"/>
      <c r="BD2" s="115"/>
      <c r="BE2" s="115"/>
      <c r="BF2" s="115"/>
      <c r="BG2" s="115"/>
      <c r="BH2" s="115">
        <f>M2</f>
        <v>4542000000</v>
      </c>
      <c r="BI2" s="116">
        <v>0.8</v>
      </c>
      <c r="BJ2" s="95"/>
      <c r="BK2" s="117">
        <f>SUM(AA2:BH2)</f>
        <v>4542000000</v>
      </c>
      <c r="BL2" s="117">
        <f>BK2-M2</f>
        <v>0</v>
      </c>
    </row>
    <row r="3" spans="1:64">
      <c r="A3" s="87" t="s">
        <v>133</v>
      </c>
      <c r="B3" s="88" t="s">
        <v>142</v>
      </c>
      <c r="C3" s="89">
        <v>2016</v>
      </c>
      <c r="D3" s="88" t="s">
        <v>142</v>
      </c>
      <c r="E3" s="102" t="s">
        <v>143</v>
      </c>
      <c r="F3" s="89" t="s">
        <v>136</v>
      </c>
      <c r="G3" s="89" t="s">
        <v>136</v>
      </c>
      <c r="H3" s="90" t="s">
        <v>137</v>
      </c>
      <c r="I3" s="88" t="s">
        <v>138</v>
      </c>
      <c r="J3" s="88" t="s">
        <v>139</v>
      </c>
      <c r="K3" s="91">
        <v>42402</v>
      </c>
      <c r="L3" s="92" t="s">
        <v>140</v>
      </c>
      <c r="M3" s="93">
        <v>695598552</v>
      </c>
      <c r="N3" s="138" t="s">
        <v>141</v>
      </c>
      <c r="O3" s="114" t="s">
        <v>141</v>
      </c>
      <c r="P3" s="89"/>
      <c r="Q3" s="89"/>
      <c r="R3" s="87"/>
      <c r="S3" s="87"/>
      <c r="T3" s="87"/>
      <c r="U3" s="87"/>
      <c r="V3" s="89"/>
      <c r="W3" s="89"/>
      <c r="X3" s="89"/>
      <c r="Y3" s="89"/>
      <c r="Z3" s="89"/>
      <c r="AA3" s="115"/>
      <c r="AB3" s="115"/>
      <c r="AC3" s="115"/>
      <c r="AD3" s="115"/>
      <c r="AE3" s="115"/>
      <c r="AF3" s="115"/>
      <c r="AG3" s="115"/>
      <c r="AH3" s="115"/>
      <c r="AI3" s="115"/>
      <c r="AJ3" s="115"/>
      <c r="AK3" s="115"/>
      <c r="AL3" s="115"/>
      <c r="AM3" s="115"/>
      <c r="AN3" s="115"/>
      <c r="AO3" s="115"/>
      <c r="AP3" s="115"/>
      <c r="AQ3" s="115"/>
      <c r="AR3" s="115"/>
      <c r="AS3" s="115"/>
      <c r="AT3" s="115"/>
      <c r="AU3" s="115"/>
      <c r="AV3" s="115"/>
      <c r="AW3" s="115"/>
      <c r="AX3" s="115"/>
      <c r="AY3" s="115"/>
      <c r="AZ3" s="115"/>
      <c r="BA3" s="115"/>
      <c r="BB3" s="115"/>
      <c r="BC3" s="115"/>
      <c r="BD3" s="115"/>
      <c r="BE3" s="115"/>
      <c r="BF3" s="115"/>
      <c r="BG3" s="115"/>
      <c r="BH3" s="115">
        <f>M3</f>
        <v>695598552</v>
      </c>
      <c r="BI3" s="116">
        <v>0.8</v>
      </c>
      <c r="BJ3" s="95"/>
      <c r="BK3" s="117">
        <f t="shared" ref="BK3:BK59" si="0">SUM(AA3:BH3)</f>
        <v>695598552</v>
      </c>
      <c r="BL3" s="117">
        <f t="shared" ref="BL3:BL59" si="1">BK3-M3</f>
        <v>0</v>
      </c>
    </row>
    <row r="4" spans="1:64" ht="11.25" customHeight="1">
      <c r="A4" s="87" t="s">
        <v>133</v>
      </c>
      <c r="B4" s="88" t="s">
        <v>144</v>
      </c>
      <c r="C4" s="89">
        <v>2016</v>
      </c>
      <c r="D4" s="88" t="s">
        <v>144</v>
      </c>
      <c r="E4" s="119" t="s">
        <v>145</v>
      </c>
      <c r="F4" s="89" t="s">
        <v>136</v>
      </c>
      <c r="G4" s="89" t="s">
        <v>136</v>
      </c>
      <c r="H4" s="90" t="s">
        <v>137</v>
      </c>
      <c r="I4" s="88" t="s">
        <v>138</v>
      </c>
      <c r="J4" s="88" t="s">
        <v>139</v>
      </c>
      <c r="K4" s="91">
        <v>42402</v>
      </c>
      <c r="L4" s="92" t="s">
        <v>140</v>
      </c>
      <c r="M4" s="94">
        <v>266260000</v>
      </c>
      <c r="N4" s="138" t="s">
        <v>146</v>
      </c>
      <c r="O4" s="114" t="s">
        <v>147</v>
      </c>
      <c r="P4" s="89"/>
      <c r="Q4" s="89"/>
      <c r="R4" s="87"/>
      <c r="S4" s="87"/>
      <c r="T4" s="87"/>
      <c r="U4" s="87"/>
      <c r="V4" s="89"/>
      <c r="W4" s="89"/>
      <c r="X4" s="89"/>
      <c r="Y4" s="89"/>
      <c r="Z4" s="89"/>
      <c r="AA4" s="115"/>
      <c r="AB4" s="115"/>
      <c r="AC4" s="115"/>
      <c r="AD4" s="115"/>
      <c r="AE4" s="115"/>
      <c r="AF4" s="115"/>
      <c r="AG4" s="115"/>
      <c r="AH4" s="115"/>
      <c r="AI4" s="115"/>
      <c r="AJ4" s="115"/>
      <c r="AK4" s="115"/>
      <c r="AL4" s="115"/>
      <c r="AM4" s="115"/>
      <c r="AN4" s="115"/>
      <c r="AO4" s="115"/>
      <c r="AP4" s="115"/>
      <c r="AQ4" s="115"/>
      <c r="AR4" s="115"/>
      <c r="AS4" s="115"/>
      <c r="AT4" s="115"/>
      <c r="AU4" s="115"/>
      <c r="AV4" s="115"/>
      <c r="AW4" s="115"/>
      <c r="AX4" s="115"/>
      <c r="AY4" s="115"/>
      <c r="AZ4" s="115"/>
      <c r="BA4" s="115">
        <f>M4</f>
        <v>266260000</v>
      </c>
      <c r="BB4" s="115"/>
      <c r="BC4" s="115"/>
      <c r="BD4" s="115"/>
      <c r="BE4" s="115"/>
      <c r="BF4" s="115"/>
      <c r="BG4" s="115"/>
      <c r="BH4" s="115"/>
      <c r="BI4" s="120">
        <v>0.8</v>
      </c>
      <c r="BJ4" s="95"/>
      <c r="BK4" s="117">
        <f t="shared" si="0"/>
        <v>266260000</v>
      </c>
      <c r="BL4" s="117">
        <f t="shared" si="1"/>
        <v>0</v>
      </c>
    </row>
    <row r="5" spans="1:64">
      <c r="A5" s="87" t="s">
        <v>148</v>
      </c>
      <c r="B5" s="88" t="s">
        <v>149</v>
      </c>
      <c r="C5" s="89">
        <v>2016</v>
      </c>
      <c r="D5" s="88" t="s">
        <v>149</v>
      </c>
      <c r="E5" s="102" t="s">
        <v>150</v>
      </c>
      <c r="F5" s="90" t="s">
        <v>151</v>
      </c>
      <c r="G5" s="90" t="s">
        <v>151</v>
      </c>
      <c r="H5" s="90" t="s">
        <v>151</v>
      </c>
      <c r="I5" s="88" t="s">
        <v>152</v>
      </c>
      <c r="J5" s="88" t="s">
        <v>153</v>
      </c>
      <c r="K5" s="91">
        <v>42402</v>
      </c>
      <c r="L5" s="92" t="s">
        <v>154</v>
      </c>
      <c r="M5" s="94">
        <v>3500000000</v>
      </c>
      <c r="N5" s="138" t="s">
        <v>141</v>
      </c>
      <c r="O5" s="114" t="s">
        <v>141</v>
      </c>
      <c r="P5" s="89"/>
      <c r="Q5" s="89"/>
      <c r="R5" s="87"/>
      <c r="S5" s="87"/>
      <c r="T5" s="87"/>
      <c r="U5" s="87"/>
      <c r="V5" s="89"/>
      <c r="W5" s="89"/>
      <c r="X5" s="89"/>
      <c r="Y5" s="89"/>
      <c r="Z5" s="89"/>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115"/>
      <c r="BC5" s="115"/>
      <c r="BD5" s="115"/>
      <c r="BE5" s="115"/>
      <c r="BF5" s="115"/>
      <c r="BG5" s="115"/>
      <c r="BH5" s="115">
        <f>M5</f>
        <v>3500000000</v>
      </c>
      <c r="BI5" s="116">
        <v>0.8</v>
      </c>
      <c r="BJ5" s="95"/>
      <c r="BK5" s="117">
        <f t="shared" si="0"/>
        <v>3500000000</v>
      </c>
      <c r="BL5" s="117">
        <f t="shared" si="1"/>
        <v>0</v>
      </c>
    </row>
    <row r="6" spans="1:64">
      <c r="A6" s="87" t="s">
        <v>148</v>
      </c>
      <c r="B6" s="88" t="s">
        <v>155</v>
      </c>
      <c r="C6" s="89">
        <v>2016</v>
      </c>
      <c r="D6" s="88" t="s">
        <v>155</v>
      </c>
      <c r="E6" s="102" t="s">
        <v>156</v>
      </c>
      <c r="F6" s="89" t="s">
        <v>136</v>
      </c>
      <c r="G6" s="89" t="s">
        <v>136</v>
      </c>
      <c r="H6" s="90" t="s">
        <v>137</v>
      </c>
      <c r="I6" s="88" t="s">
        <v>152</v>
      </c>
      <c r="J6" s="88" t="s">
        <v>157</v>
      </c>
      <c r="K6" s="91">
        <v>42402</v>
      </c>
      <c r="L6" s="92" t="s">
        <v>158</v>
      </c>
      <c r="M6" s="93">
        <v>118389600</v>
      </c>
      <c r="N6" s="138" t="s">
        <v>159</v>
      </c>
      <c r="O6" s="114" t="s">
        <v>159</v>
      </c>
      <c r="P6" s="89"/>
      <c r="Q6" s="89"/>
      <c r="R6" s="87"/>
      <c r="S6" s="87"/>
      <c r="T6" s="87"/>
      <c r="U6" s="87"/>
      <c r="V6" s="89"/>
      <c r="W6" s="89"/>
      <c r="X6" s="89"/>
      <c r="Y6" s="89"/>
      <c r="Z6" s="89"/>
      <c r="AA6" s="115"/>
      <c r="AB6" s="115"/>
      <c r="AC6" s="115"/>
      <c r="AD6" s="115"/>
      <c r="AE6" s="115"/>
      <c r="AF6" s="115"/>
      <c r="AG6" s="115"/>
      <c r="AH6" s="115"/>
      <c r="AI6" s="115"/>
      <c r="AJ6" s="115"/>
      <c r="AK6" s="115"/>
      <c r="AL6" s="115"/>
      <c r="AM6" s="115"/>
      <c r="AN6" s="115"/>
      <c r="AO6" s="115"/>
      <c r="AP6" s="115"/>
      <c r="AQ6" s="115"/>
      <c r="AR6" s="115"/>
      <c r="AS6" s="115"/>
      <c r="AT6" s="115">
        <f>M6</f>
        <v>118389600</v>
      </c>
      <c r="AU6" s="115"/>
      <c r="AV6" s="115"/>
      <c r="AW6" s="115"/>
      <c r="AX6" s="115"/>
      <c r="AY6" s="115"/>
      <c r="AZ6" s="115"/>
      <c r="BA6" s="115"/>
      <c r="BB6" s="115"/>
      <c r="BC6" s="115"/>
      <c r="BD6" s="115"/>
      <c r="BE6" s="115"/>
      <c r="BF6" s="115"/>
      <c r="BG6" s="115"/>
      <c r="BH6" s="115"/>
      <c r="BI6" s="116">
        <v>0.8</v>
      </c>
      <c r="BJ6" s="95"/>
      <c r="BK6" s="117">
        <f t="shared" si="0"/>
        <v>118389600</v>
      </c>
      <c r="BL6" s="117">
        <f t="shared" si="1"/>
        <v>0</v>
      </c>
    </row>
    <row r="7" spans="1:64" ht="22.5">
      <c r="A7" s="87" t="s">
        <v>160</v>
      </c>
      <c r="B7" s="88" t="s">
        <v>161</v>
      </c>
      <c r="C7" s="89">
        <v>2016</v>
      </c>
      <c r="D7" s="88" t="s">
        <v>161</v>
      </c>
      <c r="E7" s="102" t="s">
        <v>162</v>
      </c>
      <c r="F7" s="89" t="s">
        <v>136</v>
      </c>
      <c r="G7" s="89" t="s">
        <v>136</v>
      </c>
      <c r="H7" s="90" t="s">
        <v>137</v>
      </c>
      <c r="I7" s="88" t="s">
        <v>152</v>
      </c>
      <c r="J7" s="88" t="s">
        <v>163</v>
      </c>
      <c r="K7" s="91">
        <v>42402</v>
      </c>
      <c r="L7" s="92" t="s">
        <v>164</v>
      </c>
      <c r="M7" s="93">
        <v>1200000000</v>
      </c>
      <c r="N7" s="138" t="s">
        <v>141</v>
      </c>
      <c r="O7" s="114" t="s">
        <v>141</v>
      </c>
      <c r="P7" s="89"/>
      <c r="Q7" s="89"/>
      <c r="R7" s="87"/>
      <c r="S7" s="87"/>
      <c r="T7" s="87"/>
      <c r="U7" s="87"/>
      <c r="V7" s="89"/>
      <c r="W7" s="89"/>
      <c r="X7" s="89"/>
      <c r="Y7" s="89"/>
      <c r="Z7" s="89"/>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f>M7</f>
        <v>1200000000</v>
      </c>
      <c r="BI7" s="116">
        <v>0.2</v>
      </c>
      <c r="BJ7" s="95"/>
      <c r="BK7" s="117">
        <f t="shared" si="0"/>
        <v>1200000000</v>
      </c>
      <c r="BL7" s="117">
        <f t="shared" si="1"/>
        <v>0</v>
      </c>
    </row>
    <row r="8" spans="1:64">
      <c r="A8" s="87" t="s">
        <v>148</v>
      </c>
      <c r="B8" s="88" t="s">
        <v>165</v>
      </c>
      <c r="C8" s="89">
        <v>2016</v>
      </c>
      <c r="D8" s="88" t="s">
        <v>165</v>
      </c>
      <c r="E8" s="102" t="s">
        <v>166</v>
      </c>
      <c r="F8" s="89" t="s">
        <v>167</v>
      </c>
      <c r="G8" s="89" t="s">
        <v>168</v>
      </c>
      <c r="H8" s="90" t="s">
        <v>169</v>
      </c>
      <c r="I8" s="88" t="s">
        <v>152</v>
      </c>
      <c r="J8" s="88" t="s">
        <v>157</v>
      </c>
      <c r="K8" s="91">
        <v>42402</v>
      </c>
      <c r="L8" s="92" t="s">
        <v>170</v>
      </c>
      <c r="M8" s="93">
        <v>74900000</v>
      </c>
      <c r="N8" s="138" t="s">
        <v>171</v>
      </c>
      <c r="O8" s="114" t="s">
        <v>172</v>
      </c>
      <c r="P8" s="89"/>
      <c r="Q8" s="89"/>
      <c r="R8" s="87"/>
      <c r="S8" s="87"/>
      <c r="T8" s="87"/>
      <c r="U8" s="87"/>
      <c r="V8" s="89"/>
      <c r="W8" s="89"/>
      <c r="X8" s="89"/>
      <c r="Y8" s="89"/>
      <c r="Z8" s="89"/>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f>M8</f>
        <v>74900000</v>
      </c>
      <c r="BE8" s="115"/>
      <c r="BF8" s="115"/>
      <c r="BG8" s="115"/>
      <c r="BH8" s="115"/>
      <c r="BI8" s="116">
        <v>0.8</v>
      </c>
      <c r="BJ8" s="95"/>
      <c r="BK8" s="117">
        <f t="shared" si="0"/>
        <v>74900000</v>
      </c>
      <c r="BL8" s="117">
        <f t="shared" si="1"/>
        <v>0</v>
      </c>
    </row>
    <row r="9" spans="1:64">
      <c r="A9" s="87" t="s">
        <v>148</v>
      </c>
      <c r="B9" s="88" t="s">
        <v>173</v>
      </c>
      <c r="C9" s="89">
        <v>2016</v>
      </c>
      <c r="D9" s="88" t="s">
        <v>173</v>
      </c>
      <c r="E9" s="102" t="s">
        <v>174</v>
      </c>
      <c r="F9" s="89" t="s">
        <v>136</v>
      </c>
      <c r="G9" s="89" t="s">
        <v>136</v>
      </c>
      <c r="H9" s="90" t="s">
        <v>137</v>
      </c>
      <c r="I9" s="88" t="s">
        <v>152</v>
      </c>
      <c r="J9" s="88" t="s">
        <v>163</v>
      </c>
      <c r="K9" s="91">
        <v>42402</v>
      </c>
      <c r="L9" s="92" t="s">
        <v>175</v>
      </c>
      <c r="M9" s="93">
        <f>1300000000+1500000000+1200000000</f>
        <v>4000000000</v>
      </c>
      <c r="N9" s="138" t="s">
        <v>141</v>
      </c>
      <c r="O9" s="114" t="s">
        <v>141</v>
      </c>
      <c r="P9" s="89"/>
      <c r="Q9" s="89"/>
      <c r="R9" s="87"/>
      <c r="S9" s="87"/>
      <c r="T9" s="87"/>
      <c r="U9" s="87"/>
      <c r="V9" s="89"/>
      <c r="W9" s="89"/>
      <c r="X9" s="89"/>
      <c r="Y9" s="89"/>
      <c r="Z9" s="89"/>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f>M9</f>
        <v>4000000000</v>
      </c>
      <c r="BI9" s="116">
        <v>0.8</v>
      </c>
      <c r="BJ9" s="95"/>
      <c r="BK9" s="117">
        <f t="shared" si="0"/>
        <v>4000000000</v>
      </c>
      <c r="BL9" s="117">
        <f t="shared" si="1"/>
        <v>0</v>
      </c>
    </row>
    <row r="10" spans="1:64">
      <c r="A10" s="87" t="s">
        <v>148</v>
      </c>
      <c r="B10" s="88" t="s">
        <v>176</v>
      </c>
      <c r="C10" s="89">
        <v>2016</v>
      </c>
      <c r="D10" s="88" t="s">
        <v>176</v>
      </c>
      <c r="E10" s="102" t="s">
        <v>177</v>
      </c>
      <c r="F10" s="89" t="s">
        <v>136</v>
      </c>
      <c r="G10" s="89" t="s">
        <v>136</v>
      </c>
      <c r="H10" s="90" t="s">
        <v>137</v>
      </c>
      <c r="I10" s="88" t="s">
        <v>152</v>
      </c>
      <c r="J10" s="88" t="s">
        <v>163</v>
      </c>
      <c r="K10" s="91">
        <v>42402</v>
      </c>
      <c r="L10" s="92" t="s">
        <v>178</v>
      </c>
      <c r="M10" s="93">
        <f>2500000000+1500000000</f>
        <v>4000000000</v>
      </c>
      <c r="N10" s="138" t="s">
        <v>141</v>
      </c>
      <c r="O10" s="114" t="s">
        <v>141</v>
      </c>
      <c r="P10" s="89"/>
      <c r="Q10" s="89"/>
      <c r="R10" s="87"/>
      <c r="S10" s="87"/>
      <c r="T10" s="87"/>
      <c r="U10" s="87"/>
      <c r="V10" s="89"/>
      <c r="W10" s="89"/>
      <c r="X10" s="89"/>
      <c r="Y10" s="89"/>
      <c r="Z10" s="89"/>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f>M10</f>
        <v>4000000000</v>
      </c>
      <c r="BI10" s="116">
        <v>0.8</v>
      </c>
      <c r="BJ10" s="95"/>
      <c r="BK10" s="117">
        <f t="shared" si="0"/>
        <v>4000000000</v>
      </c>
      <c r="BL10" s="117">
        <f t="shared" si="1"/>
        <v>0</v>
      </c>
    </row>
    <row r="11" spans="1:64">
      <c r="A11" s="87" t="s">
        <v>148</v>
      </c>
      <c r="B11" s="88" t="s">
        <v>179</v>
      </c>
      <c r="C11" s="89">
        <v>2016</v>
      </c>
      <c r="D11" s="88" t="s">
        <v>179</v>
      </c>
      <c r="E11" s="102" t="s">
        <v>180</v>
      </c>
      <c r="F11" s="89" t="s">
        <v>136</v>
      </c>
      <c r="G11" s="89" t="s">
        <v>136</v>
      </c>
      <c r="H11" s="90" t="s">
        <v>137</v>
      </c>
      <c r="I11" s="88" t="s">
        <v>152</v>
      </c>
      <c r="J11" s="88" t="s">
        <v>163</v>
      </c>
      <c r="K11" s="91">
        <v>42402</v>
      </c>
      <c r="L11" s="92" t="s">
        <v>154</v>
      </c>
      <c r="M11" s="93">
        <v>1000000000</v>
      </c>
      <c r="N11" s="138" t="s">
        <v>141</v>
      </c>
      <c r="O11" s="114" t="s">
        <v>141</v>
      </c>
      <c r="P11" s="89"/>
      <c r="Q11" s="89"/>
      <c r="R11" s="87"/>
      <c r="S11" s="87"/>
      <c r="T11" s="87"/>
      <c r="U11" s="87"/>
      <c r="V11" s="89"/>
      <c r="W11" s="89"/>
      <c r="X11" s="89"/>
      <c r="Y11" s="89"/>
      <c r="Z11" s="89"/>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c r="BD11" s="115"/>
      <c r="BE11" s="115"/>
      <c r="BF11" s="115"/>
      <c r="BG11" s="115"/>
      <c r="BH11" s="115">
        <f>M11</f>
        <v>1000000000</v>
      </c>
      <c r="BI11" s="116">
        <v>0.8</v>
      </c>
      <c r="BJ11" s="95"/>
      <c r="BK11" s="117">
        <f t="shared" si="0"/>
        <v>1000000000</v>
      </c>
      <c r="BL11" s="117">
        <f t="shared" si="1"/>
        <v>0</v>
      </c>
    </row>
    <row r="12" spans="1:64" s="122" customFormat="1">
      <c r="A12" s="88" t="s">
        <v>181</v>
      </c>
      <c r="B12" s="95" t="s">
        <v>182</v>
      </c>
      <c r="C12" s="89">
        <v>2016</v>
      </c>
      <c r="D12" s="95" t="s">
        <v>182</v>
      </c>
      <c r="E12" s="119" t="s">
        <v>183</v>
      </c>
      <c r="F12" s="89" t="s">
        <v>136</v>
      </c>
      <c r="G12" s="89" t="s">
        <v>136</v>
      </c>
      <c r="H12" s="90" t="s">
        <v>137</v>
      </c>
      <c r="I12" s="92" t="s">
        <v>184</v>
      </c>
      <c r="J12" s="92" t="s">
        <v>185</v>
      </c>
      <c r="K12" s="96">
        <v>42410</v>
      </c>
      <c r="L12" s="92" t="s">
        <v>186</v>
      </c>
      <c r="M12" s="94">
        <v>60000000000</v>
      </c>
      <c r="N12" s="138" t="s">
        <v>187</v>
      </c>
      <c r="O12" s="114" t="s">
        <v>188</v>
      </c>
      <c r="P12" s="97"/>
      <c r="Q12" s="97"/>
      <c r="R12" s="88"/>
      <c r="S12" s="88"/>
      <c r="T12" s="88"/>
      <c r="U12" s="88"/>
      <c r="V12" s="97"/>
      <c r="W12" s="97"/>
      <c r="X12" s="97"/>
      <c r="Y12" s="97"/>
      <c r="Z12" s="97"/>
      <c r="AA12" s="121"/>
      <c r="AB12" s="121"/>
      <c r="AC12" s="121"/>
      <c r="AD12" s="121">
        <f>M12</f>
        <v>60000000000</v>
      </c>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0">
        <v>0.8</v>
      </c>
      <c r="BJ12" s="97"/>
      <c r="BK12" s="117">
        <f t="shared" si="0"/>
        <v>60000000000</v>
      </c>
      <c r="BL12" s="117">
        <f t="shared" si="1"/>
        <v>0</v>
      </c>
    </row>
    <row r="13" spans="1:64" s="122" customFormat="1">
      <c r="A13" s="87" t="s">
        <v>133</v>
      </c>
      <c r="B13" s="95" t="s">
        <v>189</v>
      </c>
      <c r="C13" s="89">
        <v>2016</v>
      </c>
      <c r="D13" s="95" t="s">
        <v>189</v>
      </c>
      <c r="E13" s="119" t="s">
        <v>190</v>
      </c>
      <c r="F13" s="97" t="s">
        <v>191</v>
      </c>
      <c r="G13" s="97" t="s">
        <v>192</v>
      </c>
      <c r="H13" s="98" t="s">
        <v>193</v>
      </c>
      <c r="I13" s="88" t="s">
        <v>138</v>
      </c>
      <c r="J13" s="88" t="s">
        <v>139</v>
      </c>
      <c r="K13" s="96">
        <v>42418</v>
      </c>
      <c r="L13" s="97" t="s">
        <v>154</v>
      </c>
      <c r="M13" s="93">
        <v>58660619</v>
      </c>
      <c r="N13" s="138" t="s">
        <v>141</v>
      </c>
      <c r="O13" s="114" t="s">
        <v>141</v>
      </c>
      <c r="P13" s="97"/>
      <c r="Q13" s="97"/>
      <c r="R13" s="88"/>
      <c r="S13" s="88"/>
      <c r="T13" s="88"/>
      <c r="U13" s="88"/>
      <c r="V13" s="97"/>
      <c r="W13" s="97"/>
      <c r="X13" s="97"/>
      <c r="Y13" s="97"/>
      <c r="Z13" s="97"/>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15">
        <f>M13</f>
        <v>58660619</v>
      </c>
      <c r="BI13" s="120">
        <v>0.2</v>
      </c>
      <c r="BJ13" s="97" t="s">
        <v>194</v>
      </c>
      <c r="BK13" s="117">
        <f t="shared" si="0"/>
        <v>58660619</v>
      </c>
      <c r="BL13" s="117">
        <f t="shared" si="1"/>
        <v>0</v>
      </c>
    </row>
    <row r="14" spans="1:64" s="122" customFormat="1" ht="12.75" customHeight="1">
      <c r="A14" s="87" t="s">
        <v>133</v>
      </c>
      <c r="B14" s="95" t="s">
        <v>195</v>
      </c>
      <c r="C14" s="89">
        <v>2016</v>
      </c>
      <c r="D14" s="95" t="s">
        <v>195</v>
      </c>
      <c r="E14" s="119" t="s">
        <v>196</v>
      </c>
      <c r="F14" s="97" t="s">
        <v>191</v>
      </c>
      <c r="G14" s="97" t="s">
        <v>197</v>
      </c>
      <c r="H14" s="99" t="s">
        <v>198</v>
      </c>
      <c r="I14" s="88" t="s">
        <v>138</v>
      </c>
      <c r="J14" s="88" t="s">
        <v>139</v>
      </c>
      <c r="K14" s="96">
        <v>42418</v>
      </c>
      <c r="L14" s="97" t="s">
        <v>154</v>
      </c>
      <c r="M14" s="93">
        <v>148942981</v>
      </c>
      <c r="N14" s="138" t="s">
        <v>199</v>
      </c>
      <c r="O14" s="114" t="s">
        <v>200</v>
      </c>
      <c r="P14" s="97"/>
      <c r="Q14" s="97"/>
      <c r="R14" s="88"/>
      <c r="S14" s="88"/>
      <c r="T14" s="88"/>
      <c r="U14" s="88"/>
      <c r="V14" s="97"/>
      <c r="W14" s="97"/>
      <c r="X14" s="97"/>
      <c r="Y14" s="97"/>
      <c r="Z14" s="97"/>
      <c r="AA14" s="121">
        <f>$M$14/17</f>
        <v>8761351.8235294111</v>
      </c>
      <c r="AB14" s="121">
        <f>$M$14/17</f>
        <v>8761351.8235294111</v>
      </c>
      <c r="AC14" s="121"/>
      <c r="AD14" s="121">
        <f>$M$14/17</f>
        <v>8761351.8235294111</v>
      </c>
      <c r="AE14" s="121"/>
      <c r="AF14" s="121">
        <f>$M$14/17</f>
        <v>8761351.8235294111</v>
      </c>
      <c r="AG14" s="121">
        <f>$M$14/17</f>
        <v>8761351.8235294111</v>
      </c>
      <c r="AH14" s="121">
        <f>$M$14/17</f>
        <v>8761351.8235294111</v>
      </c>
      <c r="AI14" s="121"/>
      <c r="AJ14" s="121"/>
      <c r="AK14" s="121"/>
      <c r="AL14" s="121"/>
      <c r="AM14" s="121">
        <f>$M$14/17</f>
        <v>8761351.8235294111</v>
      </c>
      <c r="AN14" s="121"/>
      <c r="AO14" s="121">
        <f>$M$14/17</f>
        <v>8761351.8235294111</v>
      </c>
      <c r="AP14" s="121"/>
      <c r="AQ14" s="121"/>
      <c r="AR14" s="121">
        <f>$M$14/17</f>
        <v>8761351.8235294111</v>
      </c>
      <c r="AS14" s="121">
        <f>$M$14/17</f>
        <v>8761351.8235294111</v>
      </c>
      <c r="AT14" s="121"/>
      <c r="AU14" s="121">
        <f>$M$14/17</f>
        <v>8761351.8235294111</v>
      </c>
      <c r="AV14" s="121">
        <f>$M$14/17</f>
        <v>8761351.8235294111</v>
      </c>
      <c r="AW14" s="121"/>
      <c r="AX14" s="121"/>
      <c r="AY14" s="121">
        <f>$M$14/17</f>
        <v>8761351.8235294111</v>
      </c>
      <c r="AZ14" s="121">
        <f>$M$14/17</f>
        <v>8761351.8235294111</v>
      </c>
      <c r="BA14" s="121"/>
      <c r="BB14" s="121">
        <f>$M$14/17</f>
        <v>8761351.8235294111</v>
      </c>
      <c r="BC14" s="121"/>
      <c r="BD14" s="121">
        <f>$M$14/17</f>
        <v>8761351.8235294111</v>
      </c>
      <c r="BE14" s="121">
        <f>$M$14/17</f>
        <v>8761351.8235294111</v>
      </c>
      <c r="BF14" s="121"/>
      <c r="BG14" s="121"/>
      <c r="BH14" s="121"/>
      <c r="BI14" s="120">
        <v>0.2</v>
      </c>
      <c r="BJ14" s="97"/>
      <c r="BK14" s="117">
        <f t="shared" si="0"/>
        <v>148942980.99999997</v>
      </c>
      <c r="BL14" s="117">
        <f t="shared" si="1"/>
        <v>0</v>
      </c>
    </row>
    <row r="15" spans="1:64" s="122" customFormat="1">
      <c r="A15" s="87" t="s">
        <v>133</v>
      </c>
      <c r="B15" s="95" t="s">
        <v>201</v>
      </c>
      <c r="C15" s="89">
        <v>2016</v>
      </c>
      <c r="D15" s="95" t="s">
        <v>201</v>
      </c>
      <c r="E15" s="119" t="s">
        <v>202</v>
      </c>
      <c r="F15" s="97" t="s">
        <v>191</v>
      </c>
      <c r="G15" s="97" t="s">
        <v>203</v>
      </c>
      <c r="H15" s="98" t="s">
        <v>204</v>
      </c>
      <c r="I15" s="88" t="s">
        <v>138</v>
      </c>
      <c r="J15" s="88" t="s">
        <v>139</v>
      </c>
      <c r="K15" s="96">
        <v>42418</v>
      </c>
      <c r="L15" s="97" t="s">
        <v>154</v>
      </c>
      <c r="M15" s="93">
        <v>255377042</v>
      </c>
      <c r="N15" s="138" t="s">
        <v>141</v>
      </c>
      <c r="O15" s="114" t="s">
        <v>141</v>
      </c>
      <c r="P15" s="97"/>
      <c r="Q15" s="97"/>
      <c r="R15" s="88"/>
      <c r="S15" s="88"/>
      <c r="T15" s="88"/>
      <c r="U15" s="88"/>
      <c r="V15" s="97"/>
      <c r="W15" s="97"/>
      <c r="X15" s="97"/>
      <c r="Y15" s="97"/>
      <c r="Z15" s="97"/>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1"/>
      <c r="BG15" s="121"/>
      <c r="BH15" s="115">
        <f>M15</f>
        <v>255377042</v>
      </c>
      <c r="BI15" s="120">
        <v>0.2</v>
      </c>
      <c r="BJ15" s="97"/>
      <c r="BK15" s="117">
        <f t="shared" si="0"/>
        <v>255377042</v>
      </c>
      <c r="BL15" s="117">
        <f t="shared" si="1"/>
        <v>0</v>
      </c>
    </row>
    <row r="16" spans="1:64" s="122" customFormat="1">
      <c r="A16" s="87" t="s">
        <v>133</v>
      </c>
      <c r="B16" s="95" t="s">
        <v>205</v>
      </c>
      <c r="C16" s="89">
        <v>2016</v>
      </c>
      <c r="D16" s="95" t="s">
        <v>205</v>
      </c>
      <c r="E16" s="119" t="s">
        <v>206</v>
      </c>
      <c r="F16" s="97" t="s">
        <v>167</v>
      </c>
      <c r="G16" s="97" t="s">
        <v>207</v>
      </c>
      <c r="H16" s="98" t="s">
        <v>208</v>
      </c>
      <c r="I16" s="88" t="s">
        <v>138</v>
      </c>
      <c r="J16" s="97" t="s">
        <v>209</v>
      </c>
      <c r="K16" s="96">
        <v>42418</v>
      </c>
      <c r="L16" s="97" t="s">
        <v>210</v>
      </c>
      <c r="M16" s="93">
        <v>192549860</v>
      </c>
      <c r="N16" s="138" t="s">
        <v>211</v>
      </c>
      <c r="O16" s="114" t="s">
        <v>212</v>
      </c>
      <c r="P16" s="97"/>
      <c r="Q16" s="97"/>
      <c r="R16" s="88"/>
      <c r="S16" s="88"/>
      <c r="T16" s="88"/>
      <c r="U16" s="88"/>
      <c r="V16" s="97"/>
      <c r="W16" s="97"/>
      <c r="X16" s="97"/>
      <c r="Y16" s="97"/>
      <c r="Z16" s="97"/>
      <c r="AA16" s="121"/>
      <c r="AB16" s="121"/>
      <c r="AC16" s="121"/>
      <c r="AD16" s="121"/>
      <c r="AE16" s="121"/>
      <c r="AF16" s="121"/>
      <c r="AG16" s="121"/>
      <c r="AH16" s="121"/>
      <c r="AI16" s="121"/>
      <c r="AJ16" s="121"/>
      <c r="AK16" s="121"/>
      <c r="AL16" s="121"/>
      <c r="AM16" s="121"/>
      <c r="AN16" s="121"/>
      <c r="AO16" s="121"/>
      <c r="AP16" s="121"/>
      <c r="AQ16" s="121"/>
      <c r="AR16" s="121">
        <f>M16</f>
        <v>192549860</v>
      </c>
      <c r="AS16" s="121"/>
      <c r="AT16" s="121"/>
      <c r="AU16" s="121"/>
      <c r="AV16" s="121"/>
      <c r="AW16" s="121"/>
      <c r="AX16" s="121"/>
      <c r="AY16" s="121"/>
      <c r="AZ16" s="121"/>
      <c r="BA16" s="121"/>
      <c r="BB16" s="121"/>
      <c r="BC16" s="121"/>
      <c r="BD16" s="121"/>
      <c r="BE16" s="121"/>
      <c r="BF16" s="121"/>
      <c r="BG16" s="121"/>
      <c r="BH16" s="121"/>
      <c r="BI16" s="120">
        <v>0.8</v>
      </c>
      <c r="BJ16" s="97"/>
      <c r="BK16" s="117">
        <f t="shared" si="0"/>
        <v>192549860</v>
      </c>
      <c r="BL16" s="117">
        <f t="shared" si="1"/>
        <v>0</v>
      </c>
    </row>
    <row r="17" spans="1:64" s="122" customFormat="1">
      <c r="A17" s="88" t="s">
        <v>133</v>
      </c>
      <c r="B17" s="95" t="s">
        <v>213</v>
      </c>
      <c r="C17" s="97">
        <v>2016</v>
      </c>
      <c r="D17" s="95" t="s">
        <v>213</v>
      </c>
      <c r="E17" s="102" t="s">
        <v>214</v>
      </c>
      <c r="F17" s="89" t="s">
        <v>136</v>
      </c>
      <c r="G17" s="89" t="s">
        <v>136</v>
      </c>
      <c r="H17" s="90" t="s">
        <v>137</v>
      </c>
      <c r="I17" s="88" t="s">
        <v>138</v>
      </c>
      <c r="J17" s="95" t="s">
        <v>215</v>
      </c>
      <c r="K17" s="96">
        <v>42459</v>
      </c>
      <c r="L17" s="95" t="s">
        <v>216</v>
      </c>
      <c r="M17" s="93">
        <v>380000000</v>
      </c>
      <c r="N17" s="138" t="s">
        <v>141</v>
      </c>
      <c r="O17" s="114" t="s">
        <v>141</v>
      </c>
      <c r="P17" s="97"/>
      <c r="Q17" s="97"/>
      <c r="R17" s="88"/>
      <c r="S17" s="88"/>
      <c r="T17" s="88"/>
      <c r="U17" s="88"/>
      <c r="V17" s="97"/>
      <c r="W17" s="97"/>
      <c r="X17" s="97"/>
      <c r="Y17" s="97"/>
      <c r="Z17" s="97"/>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1"/>
      <c r="BG17" s="121"/>
      <c r="BH17" s="115">
        <f>M17</f>
        <v>380000000</v>
      </c>
      <c r="BI17" s="116">
        <v>0.8</v>
      </c>
      <c r="BJ17" s="95" t="s">
        <v>217</v>
      </c>
      <c r="BK17" s="117">
        <f t="shared" si="0"/>
        <v>380000000</v>
      </c>
      <c r="BL17" s="117">
        <f t="shared" si="1"/>
        <v>0</v>
      </c>
    </row>
    <row r="18" spans="1:64" s="122" customFormat="1">
      <c r="A18" s="88" t="s">
        <v>133</v>
      </c>
      <c r="B18" s="95" t="s">
        <v>218</v>
      </c>
      <c r="C18" s="97">
        <v>2016</v>
      </c>
      <c r="D18" s="95" t="s">
        <v>218</v>
      </c>
      <c r="E18" s="119" t="s">
        <v>219</v>
      </c>
      <c r="F18" s="89" t="s">
        <v>167</v>
      </c>
      <c r="G18" s="89" t="s">
        <v>168</v>
      </c>
      <c r="H18" s="98" t="s">
        <v>220</v>
      </c>
      <c r="I18" s="88" t="s">
        <v>138</v>
      </c>
      <c r="J18" s="97" t="s">
        <v>209</v>
      </c>
      <c r="K18" s="96">
        <v>42459</v>
      </c>
      <c r="L18" s="92" t="s">
        <v>210</v>
      </c>
      <c r="M18" s="94">
        <v>100750000</v>
      </c>
      <c r="N18" s="138" t="s">
        <v>221</v>
      </c>
      <c r="O18" s="114" t="s">
        <v>222</v>
      </c>
      <c r="P18" s="97"/>
      <c r="Q18" s="97"/>
      <c r="R18" s="88"/>
      <c r="S18" s="88"/>
      <c r="T18" s="88"/>
      <c r="U18" s="88"/>
      <c r="V18" s="97"/>
      <c r="W18" s="97"/>
      <c r="X18" s="97"/>
      <c r="Y18" s="97"/>
      <c r="Z18" s="97"/>
      <c r="AA18" s="121"/>
      <c r="AB18" s="121">
        <f>M18</f>
        <v>100750000</v>
      </c>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1"/>
      <c r="BG18" s="121"/>
      <c r="BH18" s="121"/>
      <c r="BI18" s="120">
        <v>0.8</v>
      </c>
      <c r="BJ18" s="92" t="s">
        <v>217</v>
      </c>
      <c r="BK18" s="117">
        <f t="shared" si="0"/>
        <v>100750000</v>
      </c>
      <c r="BL18" s="117">
        <f t="shared" si="1"/>
        <v>0</v>
      </c>
    </row>
    <row r="19" spans="1:64" s="122" customFormat="1">
      <c r="A19" s="88" t="s">
        <v>133</v>
      </c>
      <c r="B19" s="95" t="s">
        <v>223</v>
      </c>
      <c r="C19" s="97">
        <v>2016</v>
      </c>
      <c r="D19" s="95" t="s">
        <v>223</v>
      </c>
      <c r="E19" s="102" t="s">
        <v>224</v>
      </c>
      <c r="F19" s="89" t="s">
        <v>136</v>
      </c>
      <c r="G19" s="89" t="s">
        <v>136</v>
      </c>
      <c r="H19" s="90" t="s">
        <v>137</v>
      </c>
      <c r="I19" s="88" t="s">
        <v>138</v>
      </c>
      <c r="J19" s="88" t="s">
        <v>139</v>
      </c>
      <c r="K19" s="96">
        <v>42459</v>
      </c>
      <c r="L19" s="95" t="s">
        <v>154</v>
      </c>
      <c r="M19" s="93">
        <v>143182000</v>
      </c>
      <c r="N19" s="138" t="s">
        <v>225</v>
      </c>
      <c r="O19" s="114" t="s">
        <v>226</v>
      </c>
      <c r="P19" s="97"/>
      <c r="Q19" s="97"/>
      <c r="R19" s="88"/>
      <c r="S19" s="88"/>
      <c r="T19" s="88"/>
      <c r="U19" s="88"/>
      <c r="V19" s="97"/>
      <c r="W19" s="97"/>
      <c r="X19" s="97"/>
      <c r="Y19" s="97"/>
      <c r="Z19" s="97"/>
      <c r="AA19" s="121"/>
      <c r="AB19" s="121">
        <f>$M$19/5</f>
        <v>28636400</v>
      </c>
      <c r="AC19" s="121"/>
      <c r="AD19" s="121"/>
      <c r="AE19" s="121"/>
      <c r="AF19" s="121"/>
      <c r="AG19" s="121"/>
      <c r="AH19" s="121"/>
      <c r="AI19" s="121"/>
      <c r="AJ19" s="121"/>
      <c r="AK19" s="121"/>
      <c r="AL19" s="121"/>
      <c r="AM19" s="121">
        <f>$M$19/5</f>
        <v>28636400</v>
      </c>
      <c r="AN19" s="121"/>
      <c r="AO19" s="121"/>
      <c r="AP19" s="121"/>
      <c r="AQ19" s="121"/>
      <c r="AR19" s="121"/>
      <c r="AS19" s="121"/>
      <c r="AT19" s="121">
        <f>$M$19/5</f>
        <v>28636400</v>
      </c>
      <c r="AU19" s="121">
        <f>$M$19/5</f>
        <v>28636400</v>
      </c>
      <c r="AV19" s="121"/>
      <c r="AW19" s="121"/>
      <c r="AX19" s="121">
        <f>$M$19/5</f>
        <v>28636400</v>
      </c>
      <c r="AY19" s="121"/>
      <c r="AZ19" s="121"/>
      <c r="BA19" s="121"/>
      <c r="BB19" s="121"/>
      <c r="BC19" s="121"/>
      <c r="BD19" s="121"/>
      <c r="BE19" s="121"/>
      <c r="BF19" s="121"/>
      <c r="BG19" s="121"/>
      <c r="BH19" s="121"/>
      <c r="BI19" s="116">
        <v>0.8</v>
      </c>
      <c r="BJ19" s="95" t="s">
        <v>217</v>
      </c>
      <c r="BK19" s="117">
        <f t="shared" si="0"/>
        <v>143182000</v>
      </c>
      <c r="BL19" s="117">
        <f t="shared" si="1"/>
        <v>0</v>
      </c>
    </row>
    <row r="20" spans="1:64" s="122" customFormat="1">
      <c r="A20" s="88" t="s">
        <v>133</v>
      </c>
      <c r="B20" s="95" t="s">
        <v>227</v>
      </c>
      <c r="C20" s="97">
        <v>2016</v>
      </c>
      <c r="D20" s="95" t="s">
        <v>227</v>
      </c>
      <c r="E20" s="102" t="s">
        <v>228</v>
      </c>
      <c r="F20" s="89" t="s">
        <v>136</v>
      </c>
      <c r="G20" s="89" t="s">
        <v>136</v>
      </c>
      <c r="H20" s="90" t="s">
        <v>137</v>
      </c>
      <c r="I20" s="88" t="s">
        <v>138</v>
      </c>
      <c r="J20" s="95" t="s">
        <v>229</v>
      </c>
      <c r="K20" s="96">
        <v>42459</v>
      </c>
      <c r="L20" s="95" t="s">
        <v>154</v>
      </c>
      <c r="M20" s="93">
        <v>334656000</v>
      </c>
      <c r="N20" s="138" t="s">
        <v>141</v>
      </c>
      <c r="O20" s="114" t="s">
        <v>141</v>
      </c>
      <c r="P20" s="97"/>
      <c r="Q20" s="97"/>
      <c r="R20" s="88"/>
      <c r="S20" s="88"/>
      <c r="T20" s="88"/>
      <c r="U20" s="88"/>
      <c r="V20" s="97"/>
      <c r="W20" s="97"/>
      <c r="X20" s="97"/>
      <c r="Y20" s="97"/>
      <c r="Z20" s="97"/>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1"/>
      <c r="BG20" s="121"/>
      <c r="BH20" s="115">
        <f>M20</f>
        <v>334656000</v>
      </c>
      <c r="BI20" s="116">
        <v>0.2</v>
      </c>
      <c r="BJ20" s="95" t="s">
        <v>217</v>
      </c>
      <c r="BK20" s="117">
        <f t="shared" si="0"/>
        <v>334656000</v>
      </c>
      <c r="BL20" s="117">
        <f t="shared" si="1"/>
        <v>0</v>
      </c>
    </row>
    <row r="21" spans="1:64" s="122" customFormat="1">
      <c r="A21" s="88" t="s">
        <v>148</v>
      </c>
      <c r="B21" s="95" t="s">
        <v>230</v>
      </c>
      <c r="C21" s="97">
        <v>2016</v>
      </c>
      <c r="D21" s="95" t="s">
        <v>230</v>
      </c>
      <c r="E21" s="102" t="s">
        <v>231</v>
      </c>
      <c r="F21" s="89" t="s">
        <v>136</v>
      </c>
      <c r="G21" s="89" t="s">
        <v>136</v>
      </c>
      <c r="H21" s="90" t="s">
        <v>137</v>
      </c>
      <c r="I21" s="88" t="s">
        <v>152</v>
      </c>
      <c r="J21" s="95" t="s">
        <v>232</v>
      </c>
      <c r="K21" s="96">
        <v>42459</v>
      </c>
      <c r="L21" s="95" t="s">
        <v>233</v>
      </c>
      <c r="M21" s="93">
        <v>531464244</v>
      </c>
      <c r="N21" s="138" t="s">
        <v>141</v>
      </c>
      <c r="O21" s="114" t="s">
        <v>141</v>
      </c>
      <c r="P21" s="97"/>
      <c r="Q21" s="97"/>
      <c r="R21" s="88"/>
      <c r="S21" s="88"/>
      <c r="T21" s="88"/>
      <c r="U21" s="88"/>
      <c r="V21" s="97"/>
      <c r="W21" s="97"/>
      <c r="X21" s="97"/>
      <c r="Y21" s="97"/>
      <c r="Z21" s="97"/>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1"/>
      <c r="BG21" s="121"/>
      <c r="BH21" s="115">
        <f>M21</f>
        <v>531464244</v>
      </c>
      <c r="BI21" s="116">
        <v>0.8</v>
      </c>
      <c r="BJ21" s="123" t="s">
        <v>234</v>
      </c>
      <c r="BK21" s="117">
        <f t="shared" si="0"/>
        <v>531464244</v>
      </c>
      <c r="BL21" s="117">
        <f t="shared" si="1"/>
        <v>0</v>
      </c>
    </row>
    <row r="22" spans="1:64" s="122" customFormat="1">
      <c r="A22" s="88" t="s">
        <v>148</v>
      </c>
      <c r="B22" s="95" t="s">
        <v>235</v>
      </c>
      <c r="C22" s="97">
        <v>2016</v>
      </c>
      <c r="D22" s="95" t="s">
        <v>235</v>
      </c>
      <c r="E22" s="102" t="s">
        <v>236</v>
      </c>
      <c r="F22" s="89" t="s">
        <v>136</v>
      </c>
      <c r="G22" s="89" t="s">
        <v>136</v>
      </c>
      <c r="H22" s="90" t="s">
        <v>137</v>
      </c>
      <c r="I22" s="88" t="s">
        <v>152</v>
      </c>
      <c r="J22" s="88" t="s">
        <v>163</v>
      </c>
      <c r="K22" s="96">
        <v>42459</v>
      </c>
      <c r="L22" s="95" t="s">
        <v>233</v>
      </c>
      <c r="M22" s="93">
        <v>1096422170</v>
      </c>
      <c r="N22" s="138" t="s">
        <v>237</v>
      </c>
      <c r="O22" s="114" t="s">
        <v>238</v>
      </c>
      <c r="P22" s="97"/>
      <c r="Q22" s="97"/>
      <c r="R22" s="88"/>
      <c r="S22" s="88"/>
      <c r="T22" s="88"/>
      <c r="U22" s="88"/>
      <c r="V22" s="97"/>
      <c r="W22" s="97"/>
      <c r="X22" s="97"/>
      <c r="Y22" s="97"/>
      <c r="Z22" s="97"/>
      <c r="AA22" s="121"/>
      <c r="AB22" s="121">
        <f>$M$22/17*3</f>
        <v>193486265.29411763</v>
      </c>
      <c r="AC22" s="121"/>
      <c r="AD22" s="121"/>
      <c r="AE22" s="121"/>
      <c r="AF22" s="121">
        <f>$M$22/17*1</f>
        <v>64495421.764705881</v>
      </c>
      <c r="AG22" s="121">
        <f>$M$22/17*2</f>
        <v>128990843.52941176</v>
      </c>
      <c r="AH22" s="121">
        <f>$M$22/17*2</f>
        <v>128990843.52941176</v>
      </c>
      <c r="AI22" s="121"/>
      <c r="AJ22" s="121"/>
      <c r="AK22" s="121"/>
      <c r="AL22" s="121"/>
      <c r="AM22" s="121"/>
      <c r="AN22" s="121">
        <f>$M$22/17*1</f>
        <v>64495421.764705881</v>
      </c>
      <c r="AO22" s="121">
        <f>$M$22/17*1</f>
        <v>64495421.764705881</v>
      </c>
      <c r="AP22" s="121"/>
      <c r="AQ22" s="121"/>
      <c r="AR22" s="121"/>
      <c r="AS22" s="121"/>
      <c r="AT22" s="121">
        <f>$M$22/17*1</f>
        <v>64495421.764705881</v>
      </c>
      <c r="AU22" s="121"/>
      <c r="AV22" s="121"/>
      <c r="AW22" s="121">
        <f>$M$22/17*1</f>
        <v>64495421.764705881</v>
      </c>
      <c r="AX22" s="121"/>
      <c r="AY22" s="121"/>
      <c r="AZ22" s="121"/>
      <c r="BA22" s="121"/>
      <c r="BB22" s="121">
        <f>$M$22/17*3</f>
        <v>193486265.29411763</v>
      </c>
      <c r="BC22" s="121"/>
      <c r="BD22" s="121">
        <f>$M$22/17*1</f>
        <v>64495421.764705881</v>
      </c>
      <c r="BE22" s="121">
        <f>$M$22/17*1</f>
        <v>64495421.764705881</v>
      </c>
      <c r="BF22" s="121"/>
      <c r="BG22" s="121"/>
      <c r="BH22" s="121"/>
      <c r="BI22" s="116">
        <v>0.8</v>
      </c>
      <c r="BJ22" s="95" t="s">
        <v>217</v>
      </c>
      <c r="BK22" s="117">
        <f t="shared" si="0"/>
        <v>1096422170</v>
      </c>
      <c r="BL22" s="117">
        <f t="shared" si="1"/>
        <v>0</v>
      </c>
    </row>
    <row r="23" spans="1:64" s="122" customFormat="1">
      <c r="A23" s="88" t="s">
        <v>148</v>
      </c>
      <c r="B23" s="95" t="s">
        <v>239</v>
      </c>
      <c r="C23" s="97">
        <v>2016</v>
      </c>
      <c r="D23" s="95" t="s">
        <v>239</v>
      </c>
      <c r="E23" s="102" t="s">
        <v>240</v>
      </c>
      <c r="F23" s="89" t="s">
        <v>136</v>
      </c>
      <c r="G23" s="89" t="s">
        <v>136</v>
      </c>
      <c r="H23" s="90" t="s">
        <v>137</v>
      </c>
      <c r="I23" s="88" t="s">
        <v>152</v>
      </c>
      <c r="J23" s="95" t="s">
        <v>232</v>
      </c>
      <c r="K23" s="96">
        <v>42459</v>
      </c>
      <c r="L23" s="95" t="s">
        <v>241</v>
      </c>
      <c r="M23" s="93">
        <v>780000000</v>
      </c>
      <c r="N23" s="138" t="s">
        <v>242</v>
      </c>
      <c r="O23" s="114" t="s">
        <v>242</v>
      </c>
      <c r="P23" s="97"/>
      <c r="Q23" s="97"/>
      <c r="R23" s="88"/>
      <c r="S23" s="88"/>
      <c r="T23" s="88"/>
      <c r="U23" s="88"/>
      <c r="V23" s="97"/>
      <c r="W23" s="97"/>
      <c r="X23" s="97"/>
      <c r="Y23" s="97"/>
      <c r="Z23" s="97"/>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f>M23</f>
        <v>780000000</v>
      </c>
      <c r="AX23" s="121"/>
      <c r="AY23" s="121"/>
      <c r="AZ23" s="121"/>
      <c r="BA23" s="121"/>
      <c r="BB23" s="121"/>
      <c r="BC23" s="121"/>
      <c r="BD23" s="121"/>
      <c r="BE23" s="121"/>
      <c r="BF23" s="121"/>
      <c r="BG23" s="121"/>
      <c r="BH23" s="121"/>
      <c r="BI23" s="116">
        <v>0.8</v>
      </c>
      <c r="BJ23" s="95" t="s">
        <v>217</v>
      </c>
      <c r="BK23" s="117">
        <f t="shared" si="0"/>
        <v>780000000</v>
      </c>
      <c r="BL23" s="117">
        <f t="shared" si="1"/>
        <v>0</v>
      </c>
    </row>
    <row r="24" spans="1:64" s="122" customFormat="1">
      <c r="A24" s="88" t="s">
        <v>148</v>
      </c>
      <c r="B24" s="95" t="s">
        <v>243</v>
      </c>
      <c r="C24" s="97">
        <v>2016</v>
      </c>
      <c r="D24" s="95" t="s">
        <v>243</v>
      </c>
      <c r="E24" s="102" t="s">
        <v>244</v>
      </c>
      <c r="F24" s="89" t="s">
        <v>136</v>
      </c>
      <c r="G24" s="89" t="s">
        <v>136</v>
      </c>
      <c r="H24" s="90" t="s">
        <v>137</v>
      </c>
      <c r="I24" s="88" t="s">
        <v>152</v>
      </c>
      <c r="J24" s="88" t="s">
        <v>163</v>
      </c>
      <c r="K24" s="96">
        <v>42459</v>
      </c>
      <c r="L24" s="95" t="s">
        <v>233</v>
      </c>
      <c r="M24" s="93">
        <v>1500000000</v>
      </c>
      <c r="N24" s="138" t="s">
        <v>141</v>
      </c>
      <c r="O24" s="114" t="s">
        <v>141</v>
      </c>
      <c r="P24" s="97"/>
      <c r="Q24" s="97"/>
      <c r="R24" s="88"/>
      <c r="S24" s="88"/>
      <c r="T24" s="88"/>
      <c r="U24" s="88"/>
      <c r="V24" s="97"/>
      <c r="W24" s="97"/>
      <c r="X24" s="97"/>
      <c r="Y24" s="97"/>
      <c r="Z24" s="97"/>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15">
        <f>M24</f>
        <v>1500000000</v>
      </c>
      <c r="BI24" s="116">
        <v>0.2</v>
      </c>
      <c r="BJ24" s="95" t="s">
        <v>217</v>
      </c>
      <c r="BK24" s="117">
        <f t="shared" si="0"/>
        <v>1500000000</v>
      </c>
      <c r="BL24" s="117">
        <f t="shared" si="1"/>
        <v>0</v>
      </c>
    </row>
    <row r="25" spans="1:64" s="122" customFormat="1">
      <c r="A25" s="88" t="s">
        <v>148</v>
      </c>
      <c r="B25" s="95" t="s">
        <v>245</v>
      </c>
      <c r="C25" s="97">
        <v>2016</v>
      </c>
      <c r="D25" s="95" t="s">
        <v>245</v>
      </c>
      <c r="E25" s="102" t="s">
        <v>246</v>
      </c>
      <c r="F25" s="89" t="s">
        <v>136</v>
      </c>
      <c r="G25" s="89" t="s">
        <v>136</v>
      </c>
      <c r="H25" s="90" t="s">
        <v>137</v>
      </c>
      <c r="I25" s="88" t="s">
        <v>152</v>
      </c>
      <c r="J25" s="88" t="s">
        <v>163</v>
      </c>
      <c r="K25" s="96">
        <v>42459</v>
      </c>
      <c r="L25" s="95" t="s">
        <v>241</v>
      </c>
      <c r="M25" s="93">
        <v>1000000000</v>
      </c>
      <c r="N25" s="138" t="s">
        <v>247</v>
      </c>
      <c r="O25" s="114" t="s">
        <v>247</v>
      </c>
      <c r="P25" s="97"/>
      <c r="Q25" s="97"/>
      <c r="R25" s="88"/>
      <c r="S25" s="88"/>
      <c r="T25" s="88"/>
      <c r="U25" s="88"/>
      <c r="V25" s="97"/>
      <c r="W25" s="97"/>
      <c r="X25" s="97"/>
      <c r="Y25" s="97"/>
      <c r="Z25" s="97"/>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f>M25</f>
        <v>1000000000</v>
      </c>
      <c r="BF25" s="121"/>
      <c r="BG25" s="121"/>
      <c r="BH25" s="121"/>
      <c r="BI25" s="116">
        <v>0.8</v>
      </c>
      <c r="BJ25" s="123" t="s">
        <v>248</v>
      </c>
      <c r="BK25" s="117">
        <f t="shared" si="0"/>
        <v>1000000000</v>
      </c>
      <c r="BL25" s="117">
        <f t="shared" si="1"/>
        <v>0</v>
      </c>
    </row>
    <row r="26" spans="1:64" s="122" customFormat="1">
      <c r="A26" s="88" t="s">
        <v>181</v>
      </c>
      <c r="B26" s="95" t="s">
        <v>249</v>
      </c>
      <c r="C26" s="97">
        <v>2016</v>
      </c>
      <c r="D26" s="95" t="s">
        <v>249</v>
      </c>
      <c r="E26" s="102" t="s">
        <v>250</v>
      </c>
      <c r="F26" s="89" t="s">
        <v>136</v>
      </c>
      <c r="G26" s="89" t="s">
        <v>136</v>
      </c>
      <c r="H26" s="90" t="s">
        <v>137</v>
      </c>
      <c r="I26" s="92" t="s">
        <v>184</v>
      </c>
      <c r="J26" s="92" t="s">
        <v>185</v>
      </c>
      <c r="K26" s="96">
        <v>42459</v>
      </c>
      <c r="L26" s="95" t="s">
        <v>251</v>
      </c>
      <c r="M26" s="93">
        <v>2901396919.04</v>
      </c>
      <c r="N26" s="138" t="s">
        <v>252</v>
      </c>
      <c r="O26" s="114" t="s">
        <v>253</v>
      </c>
      <c r="P26" s="97"/>
      <c r="Q26" s="97"/>
      <c r="R26" s="88"/>
      <c r="S26" s="88"/>
      <c r="T26" s="88"/>
      <c r="U26" s="88"/>
      <c r="V26" s="97"/>
      <c r="W26" s="97"/>
      <c r="X26" s="97"/>
      <c r="Y26" s="97"/>
      <c r="Z26" s="97"/>
      <c r="AA26" s="121"/>
      <c r="AB26" s="121"/>
      <c r="AC26" s="121"/>
      <c r="AD26" s="121"/>
      <c r="AE26" s="121"/>
      <c r="AF26" s="121"/>
      <c r="AG26" s="121"/>
      <c r="AH26" s="121">
        <f>$M$26/4</f>
        <v>725349229.75999999</v>
      </c>
      <c r="AI26" s="121"/>
      <c r="AJ26" s="121"/>
      <c r="AK26" s="121"/>
      <c r="AL26" s="121"/>
      <c r="AM26" s="121"/>
      <c r="AN26" s="121"/>
      <c r="AO26" s="121"/>
      <c r="AP26" s="121"/>
      <c r="AQ26" s="121"/>
      <c r="AR26" s="121"/>
      <c r="AS26" s="121"/>
      <c r="AT26" s="121"/>
      <c r="AU26" s="121"/>
      <c r="AV26" s="121"/>
      <c r="AW26" s="121"/>
      <c r="AX26" s="121"/>
      <c r="AY26" s="121">
        <f>$M$26/4</f>
        <v>725349229.75999999</v>
      </c>
      <c r="AZ26" s="121">
        <f>$M$26/4</f>
        <v>725349229.75999999</v>
      </c>
      <c r="BA26" s="121"/>
      <c r="BB26" s="121"/>
      <c r="BC26" s="121"/>
      <c r="BD26" s="121"/>
      <c r="BE26" s="121">
        <f>$M$26/4</f>
        <v>725349229.75999999</v>
      </c>
      <c r="BF26" s="121"/>
      <c r="BG26" s="121"/>
      <c r="BH26" s="121"/>
      <c r="BI26" s="116">
        <v>0.8</v>
      </c>
      <c r="BJ26" s="95" t="s">
        <v>217</v>
      </c>
      <c r="BK26" s="117">
        <f t="shared" si="0"/>
        <v>2901396919.04</v>
      </c>
      <c r="BL26" s="117">
        <f t="shared" si="1"/>
        <v>0</v>
      </c>
    </row>
    <row r="27" spans="1:64" s="122" customFormat="1">
      <c r="A27" s="88" t="s">
        <v>181</v>
      </c>
      <c r="B27" s="95" t="s">
        <v>254</v>
      </c>
      <c r="C27" s="97">
        <v>2016</v>
      </c>
      <c r="D27" s="95" t="s">
        <v>254</v>
      </c>
      <c r="E27" s="102" t="s">
        <v>255</v>
      </c>
      <c r="F27" s="89" t="s">
        <v>136</v>
      </c>
      <c r="G27" s="89" t="s">
        <v>136</v>
      </c>
      <c r="H27" s="90" t="s">
        <v>137</v>
      </c>
      <c r="I27" s="92" t="s">
        <v>184</v>
      </c>
      <c r="J27" s="92" t="s">
        <v>185</v>
      </c>
      <c r="K27" s="96">
        <v>42459</v>
      </c>
      <c r="L27" s="95" t="s">
        <v>256</v>
      </c>
      <c r="M27" s="93">
        <v>1425649235</v>
      </c>
      <c r="N27" s="138" t="s">
        <v>146</v>
      </c>
      <c r="O27" s="114" t="s">
        <v>257</v>
      </c>
      <c r="P27" s="97"/>
      <c r="Q27" s="97"/>
      <c r="R27" s="88"/>
      <c r="S27" s="88"/>
      <c r="T27" s="88"/>
      <c r="U27" s="88"/>
      <c r="V27" s="97"/>
      <c r="W27" s="97"/>
      <c r="X27" s="97"/>
      <c r="Y27" s="97"/>
      <c r="Z27" s="97"/>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15">
        <f>M27</f>
        <v>1425649235</v>
      </c>
      <c r="BB27" s="121"/>
      <c r="BC27" s="121"/>
      <c r="BD27" s="121"/>
      <c r="BE27" s="121"/>
      <c r="BF27" s="121"/>
      <c r="BG27" s="121"/>
      <c r="BH27" s="121"/>
      <c r="BI27" s="116">
        <v>0.8</v>
      </c>
      <c r="BJ27" s="95" t="s">
        <v>217</v>
      </c>
      <c r="BK27" s="117">
        <f t="shared" si="0"/>
        <v>1425649235</v>
      </c>
      <c r="BL27" s="117">
        <f t="shared" si="1"/>
        <v>0</v>
      </c>
    </row>
    <row r="28" spans="1:64" s="122" customFormat="1">
      <c r="A28" s="88" t="s">
        <v>133</v>
      </c>
      <c r="B28" s="95" t="s">
        <v>258</v>
      </c>
      <c r="C28" s="97">
        <v>2016</v>
      </c>
      <c r="D28" s="95" t="s">
        <v>258</v>
      </c>
      <c r="E28" s="119" t="s">
        <v>259</v>
      </c>
      <c r="F28" s="89" t="s">
        <v>136</v>
      </c>
      <c r="G28" s="89" t="s">
        <v>136</v>
      </c>
      <c r="H28" s="90" t="s">
        <v>137</v>
      </c>
      <c r="I28" s="88" t="s">
        <v>138</v>
      </c>
      <c r="J28" s="95" t="s">
        <v>229</v>
      </c>
      <c r="K28" s="96">
        <v>42474</v>
      </c>
      <c r="L28" s="100" t="s">
        <v>260</v>
      </c>
      <c r="M28" s="94">
        <v>90400000</v>
      </c>
      <c r="N28" s="138" t="s">
        <v>141</v>
      </c>
      <c r="O28" s="114" t="s">
        <v>141</v>
      </c>
      <c r="P28" s="97"/>
      <c r="Q28" s="97"/>
      <c r="R28" s="88"/>
      <c r="S28" s="88"/>
      <c r="T28" s="88"/>
      <c r="U28" s="88"/>
      <c r="V28" s="97"/>
      <c r="W28" s="97"/>
      <c r="X28" s="97"/>
      <c r="Y28" s="97"/>
      <c r="Z28" s="97"/>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15">
        <f>M28</f>
        <v>90400000</v>
      </c>
      <c r="BI28" s="120">
        <v>0.2</v>
      </c>
      <c r="BJ28" s="92" t="s">
        <v>261</v>
      </c>
      <c r="BK28" s="117">
        <f t="shared" si="0"/>
        <v>90400000</v>
      </c>
      <c r="BL28" s="117">
        <f t="shared" si="1"/>
        <v>0</v>
      </c>
    </row>
    <row r="29" spans="1:64" s="122" customFormat="1">
      <c r="A29" s="88" t="s">
        <v>148</v>
      </c>
      <c r="B29" s="95" t="s">
        <v>262</v>
      </c>
      <c r="C29" s="97">
        <v>2016</v>
      </c>
      <c r="D29" s="95" t="s">
        <v>262</v>
      </c>
      <c r="E29" s="102" t="s">
        <v>263</v>
      </c>
      <c r="F29" s="89" t="s">
        <v>136</v>
      </c>
      <c r="G29" s="89" t="s">
        <v>136</v>
      </c>
      <c r="H29" s="90" t="s">
        <v>137</v>
      </c>
      <c r="I29" s="88" t="s">
        <v>152</v>
      </c>
      <c r="J29" s="88" t="s">
        <v>163</v>
      </c>
      <c r="K29" s="96">
        <v>42474</v>
      </c>
      <c r="L29" s="92" t="s">
        <v>154</v>
      </c>
      <c r="M29" s="93">
        <v>308328000</v>
      </c>
      <c r="N29" s="138" t="s">
        <v>264</v>
      </c>
      <c r="O29" s="114" t="s">
        <v>264</v>
      </c>
      <c r="P29" s="97"/>
      <c r="Q29" s="97"/>
      <c r="R29" s="88"/>
      <c r="S29" s="88"/>
      <c r="T29" s="88"/>
      <c r="U29" s="88"/>
      <c r="V29" s="97"/>
      <c r="W29" s="97"/>
      <c r="X29" s="97"/>
      <c r="Y29" s="97"/>
      <c r="Z29" s="97"/>
      <c r="AA29" s="121"/>
      <c r="AB29" s="121"/>
      <c r="AC29" s="121"/>
      <c r="AD29" s="121"/>
      <c r="AE29" s="121"/>
      <c r="AF29" s="121">
        <f>$M$29/5</f>
        <v>61665600</v>
      </c>
      <c r="AG29" s="121"/>
      <c r="AH29" s="121"/>
      <c r="AI29" s="121"/>
      <c r="AJ29" s="121"/>
      <c r="AK29" s="121"/>
      <c r="AL29" s="121"/>
      <c r="AM29" s="121"/>
      <c r="AN29" s="121"/>
      <c r="AO29" s="121"/>
      <c r="AP29" s="121"/>
      <c r="AQ29" s="121"/>
      <c r="AR29" s="121">
        <f>$M$29/5</f>
        <v>61665600</v>
      </c>
      <c r="AS29" s="121"/>
      <c r="AT29" s="121">
        <f>$M$29/5</f>
        <v>61665600</v>
      </c>
      <c r="AU29" s="121">
        <f>$M$29/5</f>
        <v>61665600</v>
      </c>
      <c r="AV29" s="121"/>
      <c r="AW29" s="121"/>
      <c r="AX29" s="121"/>
      <c r="AY29" s="121"/>
      <c r="AZ29" s="121"/>
      <c r="BA29" s="121">
        <f>$M$29/5</f>
        <v>61665600</v>
      </c>
      <c r="BB29" s="121"/>
      <c r="BC29" s="121"/>
      <c r="BD29" s="121"/>
      <c r="BE29" s="121"/>
      <c r="BF29" s="121"/>
      <c r="BG29" s="121"/>
      <c r="BH29" s="121"/>
      <c r="BI29" s="116">
        <v>0.8</v>
      </c>
      <c r="BJ29" s="92" t="s">
        <v>261</v>
      </c>
      <c r="BK29" s="117">
        <f t="shared" si="0"/>
        <v>308328000</v>
      </c>
      <c r="BL29" s="117">
        <f t="shared" si="1"/>
        <v>0</v>
      </c>
    </row>
    <row r="30" spans="1:64">
      <c r="A30" s="87" t="s">
        <v>148</v>
      </c>
      <c r="B30" s="95" t="s">
        <v>265</v>
      </c>
      <c r="C30" s="97">
        <v>2016</v>
      </c>
      <c r="D30" s="95" t="s">
        <v>265</v>
      </c>
      <c r="E30" s="119" t="s">
        <v>266</v>
      </c>
      <c r="F30" s="90" t="s">
        <v>151</v>
      </c>
      <c r="G30" s="90" t="s">
        <v>151</v>
      </c>
      <c r="H30" s="98" t="s">
        <v>151</v>
      </c>
      <c r="I30" s="88" t="s">
        <v>152</v>
      </c>
      <c r="J30" s="88" t="s">
        <v>153</v>
      </c>
      <c r="K30" s="96">
        <v>42474</v>
      </c>
      <c r="L30" s="92" t="s">
        <v>154</v>
      </c>
      <c r="M30" s="101">
        <v>860553000</v>
      </c>
      <c r="N30" s="138" t="s">
        <v>141</v>
      </c>
      <c r="O30" s="114" t="s">
        <v>141</v>
      </c>
      <c r="P30" s="89"/>
      <c r="Q30" s="89"/>
      <c r="R30" s="87"/>
      <c r="S30" s="87"/>
      <c r="T30" s="87"/>
      <c r="U30" s="87"/>
      <c r="V30" s="89"/>
      <c r="W30" s="89"/>
      <c r="X30" s="89"/>
      <c r="Y30" s="89"/>
      <c r="Z30" s="89"/>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f>M30</f>
        <v>860553000</v>
      </c>
      <c r="BI30" s="120">
        <v>0.8</v>
      </c>
      <c r="BJ30" s="92" t="s">
        <v>261</v>
      </c>
      <c r="BK30" s="117">
        <f t="shared" si="0"/>
        <v>860553000</v>
      </c>
      <c r="BL30" s="117">
        <f t="shared" si="1"/>
        <v>0</v>
      </c>
    </row>
    <row r="31" spans="1:64" s="122" customFormat="1">
      <c r="A31" s="88" t="s">
        <v>374</v>
      </c>
      <c r="B31" s="124" t="s">
        <v>267</v>
      </c>
      <c r="C31" s="97">
        <v>2016</v>
      </c>
      <c r="D31" s="124" t="s">
        <v>267</v>
      </c>
      <c r="E31" s="102" t="s">
        <v>268</v>
      </c>
      <c r="F31" s="97"/>
      <c r="G31" s="97"/>
      <c r="H31" s="125"/>
      <c r="I31" s="126" t="s">
        <v>269</v>
      </c>
      <c r="J31" s="126" t="s">
        <v>270</v>
      </c>
      <c r="K31" s="96">
        <v>42487</v>
      </c>
      <c r="L31" s="127" t="s">
        <v>271</v>
      </c>
      <c r="M31" s="103">
        <v>8265000000</v>
      </c>
      <c r="N31" s="138" t="s">
        <v>270</v>
      </c>
      <c r="O31" s="114" t="s">
        <v>270</v>
      </c>
      <c r="P31" s="97"/>
      <c r="Q31" s="97"/>
      <c r="R31" s="88"/>
      <c r="S31" s="88"/>
      <c r="T31" s="88"/>
      <c r="U31" s="88"/>
      <c r="V31" s="97"/>
      <c r="W31" s="97"/>
      <c r="X31" s="97"/>
      <c r="Y31" s="97"/>
      <c r="Z31" s="97"/>
      <c r="AA31" s="121"/>
      <c r="AB31" s="121"/>
      <c r="AC31" s="121"/>
      <c r="AD31" s="121">
        <f>M31</f>
        <v>8265000000</v>
      </c>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6" t="s">
        <v>270</v>
      </c>
      <c r="BJ31" s="128" t="s">
        <v>217</v>
      </c>
      <c r="BK31" s="117">
        <f t="shared" si="0"/>
        <v>8265000000</v>
      </c>
      <c r="BL31" s="117">
        <f t="shared" si="1"/>
        <v>0</v>
      </c>
    </row>
    <row r="32" spans="1:64" s="122" customFormat="1">
      <c r="A32" s="88" t="s">
        <v>148</v>
      </c>
      <c r="B32" s="95" t="s">
        <v>272</v>
      </c>
      <c r="C32" s="97">
        <v>2016</v>
      </c>
      <c r="D32" s="95" t="s">
        <v>272</v>
      </c>
      <c r="E32" s="119" t="s">
        <v>273</v>
      </c>
      <c r="F32" s="97" t="s">
        <v>191</v>
      </c>
      <c r="G32" s="97" t="s">
        <v>274</v>
      </c>
      <c r="H32" s="98" t="s">
        <v>275</v>
      </c>
      <c r="I32" s="88" t="s">
        <v>152</v>
      </c>
      <c r="J32" s="88" t="s">
        <v>153</v>
      </c>
      <c r="K32" s="96">
        <v>42487</v>
      </c>
      <c r="L32" s="92" t="s">
        <v>154</v>
      </c>
      <c r="M32" s="93">
        <v>512230715</v>
      </c>
      <c r="N32" s="138" t="s">
        <v>141</v>
      </c>
      <c r="O32" s="114" t="s">
        <v>141</v>
      </c>
      <c r="P32" s="97"/>
      <c r="Q32" s="97"/>
      <c r="R32" s="88"/>
      <c r="S32" s="88"/>
      <c r="T32" s="88"/>
      <c r="U32" s="88"/>
      <c r="V32" s="97"/>
      <c r="W32" s="97"/>
      <c r="X32" s="97"/>
      <c r="Y32" s="97"/>
      <c r="Z32" s="97"/>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1"/>
      <c r="BG32" s="121"/>
      <c r="BH32" s="115">
        <f>M32</f>
        <v>512230715</v>
      </c>
      <c r="BI32" s="120">
        <v>0.8</v>
      </c>
      <c r="BJ32" s="128" t="s">
        <v>217</v>
      </c>
      <c r="BK32" s="117">
        <f t="shared" si="0"/>
        <v>512230715</v>
      </c>
      <c r="BL32" s="117">
        <f t="shared" si="1"/>
        <v>0</v>
      </c>
    </row>
    <row r="33" spans="1:64" s="122" customFormat="1">
      <c r="A33" s="88" t="s">
        <v>148</v>
      </c>
      <c r="B33" s="95" t="s">
        <v>276</v>
      </c>
      <c r="C33" s="97">
        <v>2016</v>
      </c>
      <c r="D33" s="95" t="s">
        <v>276</v>
      </c>
      <c r="E33" s="119" t="s">
        <v>277</v>
      </c>
      <c r="F33" s="89" t="s">
        <v>136</v>
      </c>
      <c r="G33" s="89" t="s">
        <v>136</v>
      </c>
      <c r="H33" s="90" t="s">
        <v>137</v>
      </c>
      <c r="I33" s="88" t="s">
        <v>152</v>
      </c>
      <c r="J33" s="88" t="s">
        <v>153</v>
      </c>
      <c r="K33" s="96">
        <v>42487</v>
      </c>
      <c r="L33" s="92" t="s">
        <v>278</v>
      </c>
      <c r="M33" s="93">
        <v>3791821712</v>
      </c>
      <c r="N33" s="138" t="s">
        <v>141</v>
      </c>
      <c r="O33" s="114" t="s">
        <v>141</v>
      </c>
      <c r="P33" s="97"/>
      <c r="Q33" s="97"/>
      <c r="R33" s="88"/>
      <c r="S33" s="88"/>
      <c r="T33" s="88"/>
      <c r="U33" s="88"/>
      <c r="V33" s="97"/>
      <c r="W33" s="97"/>
      <c r="X33" s="97"/>
      <c r="Y33" s="97"/>
      <c r="Z33" s="97"/>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1"/>
      <c r="BG33" s="121"/>
      <c r="BH33" s="115">
        <f>M33</f>
        <v>3791821712</v>
      </c>
      <c r="BI33" s="120">
        <v>0.8</v>
      </c>
      <c r="BJ33" s="128" t="s">
        <v>217</v>
      </c>
      <c r="BK33" s="117">
        <f t="shared" si="0"/>
        <v>3791821712</v>
      </c>
      <c r="BL33" s="117">
        <f t="shared" si="1"/>
        <v>0</v>
      </c>
    </row>
    <row r="34" spans="1:64" s="122" customFormat="1">
      <c r="A34" s="88" t="s">
        <v>148</v>
      </c>
      <c r="B34" s="95" t="s">
        <v>279</v>
      </c>
      <c r="C34" s="97">
        <v>2016</v>
      </c>
      <c r="D34" s="95" t="s">
        <v>279</v>
      </c>
      <c r="E34" s="119" t="s">
        <v>280</v>
      </c>
      <c r="F34" s="89" t="s">
        <v>136</v>
      </c>
      <c r="G34" s="89" t="s">
        <v>136</v>
      </c>
      <c r="H34" s="90" t="s">
        <v>137</v>
      </c>
      <c r="I34" s="88" t="s">
        <v>152</v>
      </c>
      <c r="J34" s="88" t="s">
        <v>163</v>
      </c>
      <c r="K34" s="96">
        <v>42487</v>
      </c>
      <c r="L34" s="92" t="s">
        <v>233</v>
      </c>
      <c r="M34" s="93">
        <v>1039508000</v>
      </c>
      <c r="N34" s="138" t="s">
        <v>141</v>
      </c>
      <c r="O34" s="114" t="s">
        <v>141</v>
      </c>
      <c r="P34" s="97"/>
      <c r="Q34" s="97"/>
      <c r="R34" s="88"/>
      <c r="S34" s="88"/>
      <c r="T34" s="88"/>
      <c r="U34" s="88"/>
      <c r="V34" s="97"/>
      <c r="W34" s="97"/>
      <c r="X34" s="97"/>
      <c r="Y34" s="97"/>
      <c r="Z34" s="97"/>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15">
        <f>M34</f>
        <v>1039508000</v>
      </c>
      <c r="BI34" s="120">
        <v>0.8</v>
      </c>
      <c r="BJ34" s="128" t="s">
        <v>281</v>
      </c>
      <c r="BK34" s="117">
        <f t="shared" si="0"/>
        <v>1039508000</v>
      </c>
      <c r="BL34" s="117">
        <f t="shared" si="1"/>
        <v>0</v>
      </c>
    </row>
    <row r="35" spans="1:64" s="122" customFormat="1">
      <c r="A35" s="88" t="s">
        <v>133</v>
      </c>
      <c r="B35" s="95" t="s">
        <v>282</v>
      </c>
      <c r="C35" s="97">
        <v>2016</v>
      </c>
      <c r="D35" s="95" t="s">
        <v>282</v>
      </c>
      <c r="E35" s="119" t="s">
        <v>283</v>
      </c>
      <c r="F35" s="89" t="s">
        <v>136</v>
      </c>
      <c r="G35" s="89" t="s">
        <v>136</v>
      </c>
      <c r="H35" s="90" t="s">
        <v>137</v>
      </c>
      <c r="I35" s="88" t="s">
        <v>138</v>
      </c>
      <c r="J35" s="92" t="s">
        <v>284</v>
      </c>
      <c r="K35" s="96">
        <v>42487</v>
      </c>
      <c r="L35" s="92" t="s">
        <v>285</v>
      </c>
      <c r="M35" s="94">
        <v>891279642</v>
      </c>
      <c r="N35" s="138" t="s">
        <v>286</v>
      </c>
      <c r="O35" s="114" t="s">
        <v>287</v>
      </c>
      <c r="P35" s="97"/>
      <c r="Q35" s="97"/>
      <c r="R35" s="88"/>
      <c r="S35" s="88"/>
      <c r="T35" s="88"/>
      <c r="U35" s="88"/>
      <c r="V35" s="97"/>
      <c r="W35" s="97"/>
      <c r="X35" s="97"/>
      <c r="Y35" s="97"/>
      <c r="Z35" s="97"/>
      <c r="AA35" s="121"/>
      <c r="AB35" s="121">
        <f>$M$35/6*1</f>
        <v>148546607</v>
      </c>
      <c r="AC35" s="121"/>
      <c r="AD35" s="121"/>
      <c r="AE35" s="121"/>
      <c r="AF35" s="121"/>
      <c r="AG35" s="121">
        <f>$M$35/6*1</f>
        <v>148546607</v>
      </c>
      <c r="AH35" s="121"/>
      <c r="AI35" s="121"/>
      <c r="AJ35" s="121"/>
      <c r="AK35" s="121"/>
      <c r="AL35" s="121"/>
      <c r="AM35" s="121"/>
      <c r="AN35" s="121"/>
      <c r="AO35" s="121"/>
      <c r="AP35" s="121"/>
      <c r="AQ35" s="121"/>
      <c r="AR35" s="121"/>
      <c r="AS35" s="121"/>
      <c r="AT35" s="121"/>
      <c r="AU35" s="121"/>
      <c r="AV35" s="121"/>
      <c r="AW35" s="121"/>
      <c r="AX35" s="121"/>
      <c r="AY35" s="121">
        <f>$M$35/6*3</f>
        <v>445639821</v>
      </c>
      <c r="AZ35" s="121">
        <f>$M$35/6*1</f>
        <v>148546607</v>
      </c>
      <c r="BA35" s="121"/>
      <c r="BB35" s="121"/>
      <c r="BC35" s="121"/>
      <c r="BD35" s="121"/>
      <c r="BE35" s="121"/>
      <c r="BF35" s="121"/>
      <c r="BG35" s="121"/>
      <c r="BH35" s="121"/>
      <c r="BI35" s="120">
        <v>0.2</v>
      </c>
      <c r="BJ35" s="128" t="s">
        <v>217</v>
      </c>
      <c r="BK35" s="117">
        <f t="shared" si="0"/>
        <v>891279642</v>
      </c>
      <c r="BL35" s="117">
        <f t="shared" si="1"/>
        <v>0</v>
      </c>
    </row>
    <row r="36" spans="1:64" s="122" customFormat="1" ht="12.75">
      <c r="A36" s="88" t="s">
        <v>133</v>
      </c>
      <c r="B36" s="104" t="s">
        <v>288</v>
      </c>
      <c r="C36" s="97">
        <v>2016</v>
      </c>
      <c r="D36" s="104" t="s">
        <v>288</v>
      </c>
      <c r="E36" s="105" t="s">
        <v>289</v>
      </c>
      <c r="F36" s="89" t="s">
        <v>136</v>
      </c>
      <c r="G36" s="89" t="s">
        <v>136</v>
      </c>
      <c r="H36" s="90" t="s">
        <v>137</v>
      </c>
      <c r="I36" s="106" t="s">
        <v>290</v>
      </c>
      <c r="J36" s="106" t="s">
        <v>291</v>
      </c>
      <c r="K36" s="96">
        <v>42507</v>
      </c>
      <c r="L36" s="107" t="s">
        <v>292</v>
      </c>
      <c r="M36" s="108">
        <v>21176887</v>
      </c>
      <c r="N36" s="139" t="s">
        <v>293</v>
      </c>
      <c r="O36" s="109" t="s">
        <v>294</v>
      </c>
      <c r="P36" s="97"/>
      <c r="Q36" s="97"/>
      <c r="R36" s="88"/>
      <c r="S36" s="88"/>
      <c r="T36" s="88"/>
      <c r="U36" s="88"/>
      <c r="V36" s="97"/>
      <c r="W36" s="97"/>
      <c r="X36" s="97"/>
      <c r="Y36" s="97"/>
      <c r="Z36" s="97"/>
      <c r="AA36" s="121"/>
      <c r="AB36" s="121"/>
      <c r="AC36" s="121"/>
      <c r="AD36" s="121"/>
      <c r="AE36" s="121"/>
      <c r="AF36" s="121"/>
      <c r="AG36" s="121"/>
      <c r="AH36" s="121"/>
      <c r="AI36" s="121"/>
      <c r="AJ36" s="121"/>
      <c r="AK36" s="121"/>
      <c r="AL36" s="121"/>
      <c r="AM36" s="121">
        <f>M36</f>
        <v>21176887</v>
      </c>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9">
        <v>0.8</v>
      </c>
      <c r="BJ36" s="130" t="s">
        <v>217</v>
      </c>
      <c r="BK36" s="117">
        <f t="shared" si="0"/>
        <v>21176887</v>
      </c>
      <c r="BL36" s="117">
        <f t="shared" si="1"/>
        <v>0</v>
      </c>
    </row>
    <row r="37" spans="1:64" s="122" customFormat="1">
      <c r="A37" s="88" t="s">
        <v>133</v>
      </c>
      <c r="B37" s="104" t="s">
        <v>295</v>
      </c>
      <c r="C37" s="97">
        <v>2016</v>
      </c>
      <c r="D37" s="104" t="s">
        <v>295</v>
      </c>
      <c r="E37" s="104" t="s">
        <v>296</v>
      </c>
      <c r="F37" s="89" t="s">
        <v>136</v>
      </c>
      <c r="G37" s="89" t="s">
        <v>136</v>
      </c>
      <c r="H37" s="90" t="s">
        <v>137</v>
      </c>
      <c r="I37" s="106" t="s">
        <v>290</v>
      </c>
      <c r="J37" s="106" t="s">
        <v>229</v>
      </c>
      <c r="K37" s="96">
        <v>42507</v>
      </c>
      <c r="L37" s="107" t="s">
        <v>297</v>
      </c>
      <c r="M37" s="108">
        <v>897570781</v>
      </c>
      <c r="N37" s="139" t="s">
        <v>141</v>
      </c>
      <c r="O37" s="109" t="s">
        <v>141</v>
      </c>
      <c r="P37" s="97"/>
      <c r="Q37" s="97"/>
      <c r="R37" s="88"/>
      <c r="S37" s="88"/>
      <c r="T37" s="88"/>
      <c r="U37" s="88"/>
      <c r="V37" s="97"/>
      <c r="W37" s="97"/>
      <c r="X37" s="97"/>
      <c r="Y37" s="97"/>
      <c r="Z37" s="97"/>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f>M37</f>
        <v>897570781</v>
      </c>
      <c r="BI37" s="129">
        <v>0.2</v>
      </c>
      <c r="BJ37" s="130" t="s">
        <v>217</v>
      </c>
      <c r="BK37" s="117">
        <f t="shared" si="0"/>
        <v>897570781</v>
      </c>
      <c r="BL37" s="117">
        <f t="shared" si="1"/>
        <v>0</v>
      </c>
    </row>
    <row r="38" spans="1:64" s="122" customFormat="1">
      <c r="A38" s="88" t="s">
        <v>133</v>
      </c>
      <c r="B38" s="104" t="s">
        <v>298</v>
      </c>
      <c r="C38" s="97">
        <v>2016</v>
      </c>
      <c r="D38" s="104" t="s">
        <v>298</v>
      </c>
      <c r="E38" s="104" t="s">
        <v>299</v>
      </c>
      <c r="F38" s="89" t="s">
        <v>136</v>
      </c>
      <c r="G38" s="89" t="s">
        <v>136</v>
      </c>
      <c r="H38" s="90" t="s">
        <v>137</v>
      </c>
      <c r="I38" s="106" t="s">
        <v>290</v>
      </c>
      <c r="J38" s="106" t="s">
        <v>229</v>
      </c>
      <c r="K38" s="96">
        <v>42507</v>
      </c>
      <c r="L38" s="107" t="s">
        <v>300</v>
      </c>
      <c r="M38" s="108">
        <v>44812500</v>
      </c>
      <c r="N38" s="139" t="s">
        <v>141</v>
      </c>
      <c r="O38" s="109" t="s">
        <v>141</v>
      </c>
      <c r="P38" s="97"/>
      <c r="Q38" s="97"/>
      <c r="R38" s="88"/>
      <c r="S38" s="88"/>
      <c r="T38" s="88"/>
      <c r="U38" s="88"/>
      <c r="V38" s="97"/>
      <c r="W38" s="97"/>
      <c r="X38" s="97"/>
      <c r="Y38" s="97"/>
      <c r="Z38" s="97"/>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f t="shared" ref="BH38:BH43" si="2">M38</f>
        <v>44812500</v>
      </c>
      <c r="BI38" s="129">
        <v>0.2</v>
      </c>
      <c r="BJ38" s="130" t="s">
        <v>217</v>
      </c>
      <c r="BK38" s="117">
        <f t="shared" si="0"/>
        <v>44812500</v>
      </c>
      <c r="BL38" s="117">
        <f t="shared" si="1"/>
        <v>0</v>
      </c>
    </row>
    <row r="39" spans="1:64" s="122" customFormat="1">
      <c r="A39" s="104" t="s">
        <v>148</v>
      </c>
      <c r="B39" s="104" t="s">
        <v>301</v>
      </c>
      <c r="C39" s="97">
        <v>2016</v>
      </c>
      <c r="D39" s="104" t="s">
        <v>301</v>
      </c>
      <c r="E39" s="110" t="s">
        <v>302</v>
      </c>
      <c r="F39" s="90" t="s">
        <v>151</v>
      </c>
      <c r="G39" s="90" t="s">
        <v>151</v>
      </c>
      <c r="H39" s="107" t="s">
        <v>151</v>
      </c>
      <c r="I39" s="88" t="s">
        <v>152</v>
      </c>
      <c r="J39" s="104" t="s">
        <v>153</v>
      </c>
      <c r="K39" s="96">
        <v>42507</v>
      </c>
      <c r="L39" s="104" t="s">
        <v>154</v>
      </c>
      <c r="M39" s="111">
        <v>700000000</v>
      </c>
      <c r="N39" s="139" t="s">
        <v>141</v>
      </c>
      <c r="O39" s="109" t="s">
        <v>141</v>
      </c>
      <c r="P39" s="97"/>
      <c r="Q39" s="97"/>
      <c r="R39" s="88"/>
      <c r="S39" s="88"/>
      <c r="T39" s="88"/>
      <c r="U39" s="88"/>
      <c r="V39" s="97"/>
      <c r="W39" s="97"/>
      <c r="X39" s="97"/>
      <c r="Y39" s="97"/>
      <c r="Z39" s="97"/>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f t="shared" si="2"/>
        <v>700000000</v>
      </c>
      <c r="BI39" s="129">
        <v>0.8</v>
      </c>
      <c r="BJ39" s="130" t="s">
        <v>217</v>
      </c>
      <c r="BK39" s="117">
        <f t="shared" si="0"/>
        <v>700000000</v>
      </c>
      <c r="BL39" s="117">
        <f t="shared" si="1"/>
        <v>0</v>
      </c>
    </row>
    <row r="40" spans="1:64" s="122" customFormat="1">
      <c r="A40" s="104" t="s">
        <v>148</v>
      </c>
      <c r="B40" s="104" t="s">
        <v>303</v>
      </c>
      <c r="C40" s="97">
        <v>2016</v>
      </c>
      <c r="D40" s="104" t="s">
        <v>303</v>
      </c>
      <c r="E40" s="110" t="s">
        <v>304</v>
      </c>
      <c r="F40" s="90" t="s">
        <v>151</v>
      </c>
      <c r="G40" s="90" t="s">
        <v>151</v>
      </c>
      <c r="H40" s="107" t="s">
        <v>151</v>
      </c>
      <c r="I40" s="88" t="s">
        <v>152</v>
      </c>
      <c r="J40" s="104" t="s">
        <v>153</v>
      </c>
      <c r="K40" s="96">
        <v>42507</v>
      </c>
      <c r="L40" s="104" t="s">
        <v>278</v>
      </c>
      <c r="M40" s="111">
        <v>1888017000</v>
      </c>
      <c r="N40" s="139" t="s">
        <v>141</v>
      </c>
      <c r="O40" s="109" t="s">
        <v>141</v>
      </c>
      <c r="P40" s="97"/>
      <c r="Q40" s="97"/>
      <c r="R40" s="88"/>
      <c r="S40" s="88"/>
      <c r="T40" s="88"/>
      <c r="U40" s="88"/>
      <c r="V40" s="97"/>
      <c r="W40" s="97"/>
      <c r="X40" s="97"/>
      <c r="Y40" s="97"/>
      <c r="Z40" s="97"/>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f t="shared" si="2"/>
        <v>1888017000</v>
      </c>
      <c r="BI40" s="129">
        <v>0.8</v>
      </c>
      <c r="BJ40" s="130" t="s">
        <v>217</v>
      </c>
      <c r="BK40" s="117">
        <f t="shared" si="0"/>
        <v>1888017000</v>
      </c>
      <c r="BL40" s="117">
        <f t="shared" si="1"/>
        <v>0</v>
      </c>
    </row>
    <row r="41" spans="1:64" s="122" customFormat="1">
      <c r="A41" s="104" t="s">
        <v>148</v>
      </c>
      <c r="B41" s="104" t="s">
        <v>305</v>
      </c>
      <c r="C41" s="97">
        <v>2016</v>
      </c>
      <c r="D41" s="104" t="s">
        <v>305</v>
      </c>
      <c r="E41" s="110" t="s">
        <v>306</v>
      </c>
      <c r="F41" s="90" t="s">
        <v>151</v>
      </c>
      <c r="G41" s="90" t="s">
        <v>151</v>
      </c>
      <c r="H41" s="107" t="s">
        <v>151</v>
      </c>
      <c r="I41" s="88" t="s">
        <v>152</v>
      </c>
      <c r="J41" s="104" t="s">
        <v>153</v>
      </c>
      <c r="K41" s="96">
        <v>42507</v>
      </c>
      <c r="L41" s="104" t="s">
        <v>154</v>
      </c>
      <c r="M41" s="111">
        <v>500000000</v>
      </c>
      <c r="N41" s="139" t="s">
        <v>141</v>
      </c>
      <c r="O41" s="109" t="s">
        <v>141</v>
      </c>
      <c r="P41" s="97"/>
      <c r="Q41" s="97"/>
      <c r="R41" s="88"/>
      <c r="S41" s="88"/>
      <c r="T41" s="88"/>
      <c r="U41" s="88"/>
      <c r="V41" s="97"/>
      <c r="W41" s="97"/>
      <c r="X41" s="97"/>
      <c r="Y41" s="97"/>
      <c r="Z41" s="97"/>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f t="shared" si="2"/>
        <v>500000000</v>
      </c>
      <c r="BI41" s="129">
        <v>0.8</v>
      </c>
      <c r="BJ41" s="130" t="s">
        <v>217</v>
      </c>
      <c r="BK41" s="117">
        <f t="shared" si="0"/>
        <v>500000000</v>
      </c>
      <c r="BL41" s="117">
        <f t="shared" si="1"/>
        <v>0</v>
      </c>
    </row>
    <row r="42" spans="1:64" s="122" customFormat="1">
      <c r="A42" s="104" t="s">
        <v>148</v>
      </c>
      <c r="B42" s="104" t="s">
        <v>307</v>
      </c>
      <c r="C42" s="97">
        <v>2016</v>
      </c>
      <c r="D42" s="104" t="s">
        <v>307</v>
      </c>
      <c r="E42" s="110" t="s">
        <v>308</v>
      </c>
      <c r="F42" s="89" t="s">
        <v>136</v>
      </c>
      <c r="G42" s="89" t="s">
        <v>136</v>
      </c>
      <c r="H42" s="90" t="s">
        <v>137</v>
      </c>
      <c r="I42" s="88" t="s">
        <v>152</v>
      </c>
      <c r="J42" s="104" t="s">
        <v>309</v>
      </c>
      <c r="K42" s="96">
        <v>42507</v>
      </c>
      <c r="L42" s="104" t="s">
        <v>310</v>
      </c>
      <c r="M42" s="111">
        <v>1490000000</v>
      </c>
      <c r="N42" s="139" t="s">
        <v>141</v>
      </c>
      <c r="O42" s="109" t="s">
        <v>141</v>
      </c>
      <c r="P42" s="97"/>
      <c r="Q42" s="97"/>
      <c r="R42" s="88"/>
      <c r="S42" s="88"/>
      <c r="T42" s="88"/>
      <c r="U42" s="88"/>
      <c r="V42" s="97"/>
      <c r="W42" s="97"/>
      <c r="X42" s="97"/>
      <c r="Y42" s="97"/>
      <c r="Z42" s="97"/>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f t="shared" si="2"/>
        <v>1490000000</v>
      </c>
      <c r="BI42" s="129">
        <v>0.8</v>
      </c>
      <c r="BJ42" s="130" t="s">
        <v>217</v>
      </c>
      <c r="BK42" s="117">
        <f t="shared" si="0"/>
        <v>1490000000</v>
      </c>
      <c r="BL42" s="117">
        <f t="shared" si="1"/>
        <v>0</v>
      </c>
    </row>
    <row r="43" spans="1:64" s="122" customFormat="1">
      <c r="A43" s="104" t="s">
        <v>148</v>
      </c>
      <c r="B43" s="104" t="s">
        <v>311</v>
      </c>
      <c r="C43" s="97">
        <v>2016</v>
      </c>
      <c r="D43" s="104" t="s">
        <v>311</v>
      </c>
      <c r="E43" s="110" t="s">
        <v>312</v>
      </c>
      <c r="F43" s="90" t="s">
        <v>151</v>
      </c>
      <c r="G43" s="90" t="s">
        <v>151</v>
      </c>
      <c r="H43" s="107" t="s">
        <v>151</v>
      </c>
      <c r="I43" s="88" t="s">
        <v>152</v>
      </c>
      <c r="J43" s="104" t="s">
        <v>153</v>
      </c>
      <c r="K43" s="96">
        <v>42507</v>
      </c>
      <c r="L43" s="104" t="s">
        <v>313</v>
      </c>
      <c r="M43" s="111">
        <v>1106000000</v>
      </c>
      <c r="N43" s="139" t="s">
        <v>141</v>
      </c>
      <c r="O43" s="109" t="s">
        <v>141</v>
      </c>
      <c r="P43" s="97"/>
      <c r="Q43" s="97"/>
      <c r="R43" s="88"/>
      <c r="S43" s="88"/>
      <c r="T43" s="88"/>
      <c r="U43" s="88"/>
      <c r="V43" s="97"/>
      <c r="W43" s="97"/>
      <c r="X43" s="97"/>
      <c r="Y43" s="97"/>
      <c r="Z43" s="97"/>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f t="shared" si="2"/>
        <v>1106000000</v>
      </c>
      <c r="BI43" s="129">
        <v>0.8</v>
      </c>
      <c r="BJ43" s="130" t="s">
        <v>217</v>
      </c>
      <c r="BK43" s="117">
        <f t="shared" si="0"/>
        <v>1106000000</v>
      </c>
      <c r="BL43" s="117">
        <f t="shared" si="1"/>
        <v>0</v>
      </c>
    </row>
    <row r="44" spans="1:64" s="122" customFormat="1">
      <c r="A44" s="88" t="s">
        <v>148</v>
      </c>
      <c r="B44" s="104" t="s">
        <v>314</v>
      </c>
      <c r="C44" s="97">
        <v>2016</v>
      </c>
      <c r="D44" s="104" t="s">
        <v>314</v>
      </c>
      <c r="E44" s="110" t="s">
        <v>315</v>
      </c>
      <c r="F44" s="89" t="s">
        <v>136</v>
      </c>
      <c r="G44" s="89" t="s">
        <v>136</v>
      </c>
      <c r="H44" s="90" t="s">
        <v>137</v>
      </c>
      <c r="I44" s="104" t="s">
        <v>316</v>
      </c>
      <c r="J44" s="104" t="s">
        <v>317</v>
      </c>
      <c r="K44" s="96">
        <v>42542</v>
      </c>
      <c r="L44" s="104" t="s">
        <v>210</v>
      </c>
      <c r="M44" s="111">
        <v>122800000</v>
      </c>
      <c r="N44" s="139" t="s">
        <v>318</v>
      </c>
      <c r="O44" s="109" t="s">
        <v>319</v>
      </c>
      <c r="P44" s="97"/>
      <c r="Q44" s="97"/>
      <c r="R44" s="88"/>
      <c r="S44" s="88"/>
      <c r="T44" s="88"/>
      <c r="U44" s="88"/>
      <c r="V44" s="97"/>
      <c r="W44" s="97"/>
      <c r="X44" s="97"/>
      <c r="Y44" s="97"/>
      <c r="Z44" s="97"/>
      <c r="AA44" s="121"/>
      <c r="AB44" s="121"/>
      <c r="AC44" s="121"/>
      <c r="AD44" s="121"/>
      <c r="AE44" s="121"/>
      <c r="AF44" s="121"/>
      <c r="AG44" s="121"/>
      <c r="AH44" s="121"/>
      <c r="AI44" s="121"/>
      <c r="AJ44" s="121"/>
      <c r="AK44" s="121"/>
      <c r="AL44" s="121"/>
      <c r="AM44" s="121"/>
      <c r="AN44" s="121"/>
      <c r="AO44" s="121"/>
      <c r="AP44" s="121"/>
      <c r="AQ44" s="121"/>
      <c r="AR44" s="121"/>
      <c r="AS44" s="121">
        <f>M44</f>
        <v>122800000</v>
      </c>
      <c r="AT44" s="121"/>
      <c r="AU44" s="121"/>
      <c r="AV44" s="121"/>
      <c r="AW44" s="121"/>
      <c r="AX44" s="121"/>
      <c r="AY44" s="121"/>
      <c r="AZ44" s="121"/>
      <c r="BA44" s="121"/>
      <c r="BB44" s="121"/>
      <c r="BC44" s="121"/>
      <c r="BD44" s="121"/>
      <c r="BE44" s="121"/>
      <c r="BF44" s="121"/>
      <c r="BG44" s="121"/>
      <c r="BH44" s="121"/>
      <c r="BI44" s="129">
        <v>0.8</v>
      </c>
      <c r="BJ44" s="104" t="s">
        <v>217</v>
      </c>
      <c r="BK44" s="117">
        <f t="shared" si="0"/>
        <v>122800000</v>
      </c>
      <c r="BL44" s="117">
        <f t="shared" si="1"/>
        <v>0</v>
      </c>
    </row>
    <row r="45" spans="1:64" s="122" customFormat="1">
      <c r="A45" s="88" t="s">
        <v>148</v>
      </c>
      <c r="B45" s="104" t="s">
        <v>320</v>
      </c>
      <c r="C45" s="97">
        <v>2016</v>
      </c>
      <c r="D45" s="104" t="s">
        <v>320</v>
      </c>
      <c r="E45" s="110" t="s">
        <v>321</v>
      </c>
      <c r="F45" s="87" t="s">
        <v>322</v>
      </c>
      <c r="G45" s="87" t="s">
        <v>322</v>
      </c>
      <c r="H45" s="104" t="s">
        <v>323</v>
      </c>
      <c r="I45" s="104" t="s">
        <v>316</v>
      </c>
      <c r="J45" s="104" t="s">
        <v>317</v>
      </c>
      <c r="K45" s="96">
        <v>42542</v>
      </c>
      <c r="L45" s="104" t="s">
        <v>210</v>
      </c>
      <c r="M45" s="111">
        <v>1262527888</v>
      </c>
      <c r="N45" s="139" t="s">
        <v>242</v>
      </c>
      <c r="O45" s="109" t="s">
        <v>242</v>
      </c>
      <c r="P45" s="97"/>
      <c r="Q45" s="97"/>
      <c r="R45" s="88"/>
      <c r="S45" s="88"/>
      <c r="T45" s="88"/>
      <c r="U45" s="88"/>
      <c r="V45" s="97"/>
      <c r="W45" s="97"/>
      <c r="X45" s="97"/>
      <c r="Y45" s="97"/>
      <c r="Z45" s="97"/>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f>M45</f>
        <v>1262527888</v>
      </c>
      <c r="AX45" s="121"/>
      <c r="AY45" s="121"/>
      <c r="AZ45" s="121"/>
      <c r="BA45" s="121"/>
      <c r="BB45" s="121"/>
      <c r="BC45" s="121"/>
      <c r="BD45" s="121"/>
      <c r="BE45" s="121"/>
      <c r="BF45" s="121"/>
      <c r="BG45" s="121"/>
      <c r="BH45" s="121"/>
      <c r="BI45" s="129">
        <v>0.8</v>
      </c>
      <c r="BJ45" s="104" t="s">
        <v>217</v>
      </c>
      <c r="BK45" s="117">
        <f t="shared" si="0"/>
        <v>1262527888</v>
      </c>
      <c r="BL45" s="117">
        <f t="shared" si="1"/>
        <v>0</v>
      </c>
    </row>
    <row r="46" spans="1:64" s="122" customFormat="1">
      <c r="A46" s="88" t="s">
        <v>148</v>
      </c>
      <c r="B46" s="104" t="s">
        <v>324</v>
      </c>
      <c r="C46" s="97">
        <v>2016</v>
      </c>
      <c r="D46" s="104" t="s">
        <v>324</v>
      </c>
      <c r="E46" s="110" t="s">
        <v>325</v>
      </c>
      <c r="F46" s="90" t="s">
        <v>151</v>
      </c>
      <c r="G46" s="90" t="s">
        <v>151</v>
      </c>
      <c r="H46" s="104" t="s">
        <v>326</v>
      </c>
      <c r="I46" s="104" t="s">
        <v>316</v>
      </c>
      <c r="J46" s="104" t="s">
        <v>327</v>
      </c>
      <c r="K46" s="96">
        <v>42542</v>
      </c>
      <c r="L46" s="104" t="s">
        <v>328</v>
      </c>
      <c r="M46" s="111">
        <v>2895000000</v>
      </c>
      <c r="N46" s="139" t="s">
        <v>141</v>
      </c>
      <c r="O46" s="109" t="s">
        <v>141</v>
      </c>
      <c r="P46" s="97"/>
      <c r="Q46" s="97"/>
      <c r="R46" s="88"/>
      <c r="S46" s="88"/>
      <c r="T46" s="88"/>
      <c r="U46" s="88"/>
      <c r="V46" s="97"/>
      <c r="W46" s="97"/>
      <c r="X46" s="97"/>
      <c r="Y46" s="97"/>
      <c r="Z46" s="97"/>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f>M46</f>
        <v>2895000000</v>
      </c>
      <c r="BI46" s="129">
        <v>0.8</v>
      </c>
      <c r="BJ46" s="104" t="s">
        <v>217</v>
      </c>
      <c r="BK46" s="117">
        <f t="shared" si="0"/>
        <v>2895000000</v>
      </c>
      <c r="BL46" s="117">
        <f t="shared" si="1"/>
        <v>0</v>
      </c>
    </row>
    <row r="47" spans="1:64" s="122" customFormat="1">
      <c r="A47" s="88" t="s">
        <v>148</v>
      </c>
      <c r="B47" s="104" t="s">
        <v>329</v>
      </c>
      <c r="C47" s="97">
        <v>2016</v>
      </c>
      <c r="D47" s="104" t="s">
        <v>329</v>
      </c>
      <c r="E47" s="110" t="s">
        <v>330</v>
      </c>
      <c r="F47" s="102" t="s">
        <v>191</v>
      </c>
      <c r="G47" s="102" t="s">
        <v>331</v>
      </c>
      <c r="H47" s="104" t="s">
        <v>332</v>
      </c>
      <c r="I47" s="104" t="s">
        <v>316</v>
      </c>
      <c r="J47" s="104" t="s">
        <v>333</v>
      </c>
      <c r="K47" s="96">
        <v>42542</v>
      </c>
      <c r="L47" s="104" t="s">
        <v>154</v>
      </c>
      <c r="M47" s="111">
        <v>69255520</v>
      </c>
      <c r="N47" s="139" t="s">
        <v>334</v>
      </c>
      <c r="O47" s="109" t="s">
        <v>335</v>
      </c>
      <c r="P47" s="97"/>
      <c r="Q47" s="97"/>
      <c r="R47" s="88"/>
      <c r="S47" s="88"/>
      <c r="T47" s="88"/>
      <c r="U47" s="88"/>
      <c r="V47" s="97"/>
      <c r="W47" s="97"/>
      <c r="X47" s="97"/>
      <c r="Y47" s="97"/>
      <c r="Z47" s="97"/>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f>M47</f>
        <v>69255520</v>
      </c>
      <c r="BA47" s="121"/>
      <c r="BB47" s="121"/>
      <c r="BC47" s="121"/>
      <c r="BD47" s="121"/>
      <c r="BE47" s="121"/>
      <c r="BF47" s="121"/>
      <c r="BG47" s="121"/>
      <c r="BH47" s="121"/>
      <c r="BI47" s="129">
        <v>0.8</v>
      </c>
      <c r="BJ47" s="104" t="s">
        <v>217</v>
      </c>
      <c r="BK47" s="117">
        <f t="shared" si="0"/>
        <v>69255520</v>
      </c>
      <c r="BL47" s="117">
        <f t="shared" si="1"/>
        <v>0</v>
      </c>
    </row>
    <row r="48" spans="1:64" s="122" customFormat="1">
      <c r="A48" s="88" t="s">
        <v>148</v>
      </c>
      <c r="B48" s="104" t="s">
        <v>336</v>
      </c>
      <c r="C48" s="97">
        <v>2016</v>
      </c>
      <c r="D48" s="104" t="s">
        <v>336</v>
      </c>
      <c r="E48" s="110" t="s">
        <v>337</v>
      </c>
      <c r="F48" s="89" t="s">
        <v>136</v>
      </c>
      <c r="G48" s="89" t="s">
        <v>136</v>
      </c>
      <c r="H48" s="104" t="s">
        <v>137</v>
      </c>
      <c r="I48" s="104" t="s">
        <v>316</v>
      </c>
      <c r="J48" s="104" t="s">
        <v>333</v>
      </c>
      <c r="K48" s="96">
        <v>42542</v>
      </c>
      <c r="L48" s="104" t="s">
        <v>338</v>
      </c>
      <c r="M48" s="111">
        <v>170000000</v>
      </c>
      <c r="N48" s="139" t="s">
        <v>141</v>
      </c>
      <c r="O48" s="109" t="s">
        <v>141</v>
      </c>
      <c r="P48" s="97"/>
      <c r="Q48" s="97"/>
      <c r="R48" s="88"/>
      <c r="S48" s="88"/>
      <c r="T48" s="88"/>
      <c r="U48" s="88"/>
      <c r="V48" s="97"/>
      <c r="W48" s="97"/>
      <c r="X48" s="97"/>
      <c r="Y48" s="97"/>
      <c r="Z48" s="97"/>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f>M48</f>
        <v>170000000</v>
      </c>
      <c r="BI48" s="129">
        <v>0.8</v>
      </c>
      <c r="BJ48" s="104" t="s">
        <v>217</v>
      </c>
      <c r="BK48" s="117">
        <f t="shared" si="0"/>
        <v>170000000</v>
      </c>
      <c r="BL48" s="117">
        <f t="shared" si="1"/>
        <v>0</v>
      </c>
    </row>
    <row r="49" spans="1:64" s="122" customFormat="1">
      <c r="A49" s="88" t="s">
        <v>148</v>
      </c>
      <c r="B49" s="104" t="s">
        <v>339</v>
      </c>
      <c r="C49" s="97">
        <v>2016</v>
      </c>
      <c r="D49" s="104" t="s">
        <v>339</v>
      </c>
      <c r="E49" s="110" t="s">
        <v>340</v>
      </c>
      <c r="F49" s="97" t="s">
        <v>191</v>
      </c>
      <c r="G49" s="97" t="s">
        <v>192</v>
      </c>
      <c r="H49" s="104" t="s">
        <v>193</v>
      </c>
      <c r="I49" s="104" t="s">
        <v>316</v>
      </c>
      <c r="J49" s="104" t="s">
        <v>333</v>
      </c>
      <c r="K49" s="96">
        <v>42542</v>
      </c>
      <c r="L49" s="104" t="s">
        <v>154</v>
      </c>
      <c r="M49" s="111">
        <v>16050000</v>
      </c>
      <c r="N49" s="139" t="s">
        <v>141</v>
      </c>
      <c r="O49" s="109" t="s">
        <v>141</v>
      </c>
      <c r="P49" s="97"/>
      <c r="Q49" s="97"/>
      <c r="R49" s="88"/>
      <c r="S49" s="88"/>
      <c r="T49" s="88"/>
      <c r="U49" s="88"/>
      <c r="V49" s="97"/>
      <c r="W49" s="97"/>
      <c r="X49" s="97"/>
      <c r="Y49" s="97"/>
      <c r="Z49" s="97"/>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f>M49</f>
        <v>16050000</v>
      </c>
      <c r="BI49" s="129">
        <v>0.2</v>
      </c>
      <c r="BJ49" s="104" t="s">
        <v>217</v>
      </c>
      <c r="BK49" s="117">
        <f t="shared" si="0"/>
        <v>16050000</v>
      </c>
      <c r="BL49" s="117">
        <f t="shared" si="1"/>
        <v>0</v>
      </c>
    </row>
    <row r="50" spans="1:64" s="122" customFormat="1">
      <c r="A50" s="88" t="s">
        <v>133</v>
      </c>
      <c r="B50" s="104" t="s">
        <v>341</v>
      </c>
      <c r="C50" s="97">
        <v>2016</v>
      </c>
      <c r="D50" s="104" t="s">
        <v>341</v>
      </c>
      <c r="E50" s="110" t="s">
        <v>342</v>
      </c>
      <c r="F50" s="97" t="s">
        <v>191</v>
      </c>
      <c r="G50" s="97" t="s">
        <v>192</v>
      </c>
      <c r="H50" s="104" t="s">
        <v>343</v>
      </c>
      <c r="I50" s="104" t="s">
        <v>344</v>
      </c>
      <c r="J50" s="104" t="s">
        <v>345</v>
      </c>
      <c r="K50" s="96">
        <v>42542</v>
      </c>
      <c r="L50" s="104" t="s">
        <v>154</v>
      </c>
      <c r="M50" s="131">
        <v>140857687</v>
      </c>
      <c r="N50" s="139" t="s">
        <v>346</v>
      </c>
      <c r="O50" s="109"/>
      <c r="P50" s="97"/>
      <c r="Q50" s="97"/>
      <c r="R50" s="88"/>
      <c r="S50" s="88"/>
      <c r="T50" s="88"/>
      <c r="U50" s="88"/>
      <c r="V50" s="97"/>
      <c r="W50" s="97"/>
      <c r="X50" s="97"/>
      <c r="Y50" s="97"/>
      <c r="Z50" s="97"/>
      <c r="AA50" s="121"/>
      <c r="AB50" s="121"/>
      <c r="AC50" s="121"/>
      <c r="AD50" s="121"/>
      <c r="AE50" s="121"/>
      <c r="AF50" s="121"/>
      <c r="AG50" s="121"/>
      <c r="AH50" s="121"/>
      <c r="AI50" s="121"/>
      <c r="AJ50" s="121"/>
      <c r="AK50" s="121"/>
      <c r="AL50" s="121"/>
      <c r="AM50" s="121"/>
      <c r="AN50" s="121"/>
      <c r="AO50" s="121">
        <f>$M$50/16*3</f>
        <v>26410816.3125</v>
      </c>
      <c r="AP50" s="121"/>
      <c r="AQ50" s="121"/>
      <c r="AR50" s="121"/>
      <c r="AS50" s="121"/>
      <c r="AT50" s="121"/>
      <c r="AU50" s="121"/>
      <c r="AV50" s="121"/>
      <c r="AW50" s="121"/>
      <c r="AX50" s="121"/>
      <c r="AY50" s="121"/>
      <c r="AZ50" s="121"/>
      <c r="BA50" s="121"/>
      <c r="BB50" s="121"/>
      <c r="BC50" s="121"/>
      <c r="BD50" s="121">
        <f>$M$50/16*13</f>
        <v>114446870.6875</v>
      </c>
      <c r="BE50" s="121"/>
      <c r="BF50" s="121"/>
      <c r="BG50" s="121"/>
      <c r="BH50" s="121"/>
      <c r="BI50" s="129">
        <v>0.2</v>
      </c>
      <c r="BJ50" s="104" t="s">
        <v>217</v>
      </c>
      <c r="BK50" s="117">
        <f t="shared" si="0"/>
        <v>140857687</v>
      </c>
      <c r="BL50" s="117">
        <f t="shared" si="1"/>
        <v>0</v>
      </c>
    </row>
    <row r="51" spans="1:64" s="122" customFormat="1">
      <c r="A51" s="88" t="s">
        <v>133</v>
      </c>
      <c r="B51" s="104" t="s">
        <v>347</v>
      </c>
      <c r="C51" s="97">
        <v>2016</v>
      </c>
      <c r="D51" s="104" t="s">
        <v>347</v>
      </c>
      <c r="E51" s="110" t="s">
        <v>348</v>
      </c>
      <c r="F51" s="97" t="s">
        <v>191</v>
      </c>
      <c r="G51" s="97" t="s">
        <v>274</v>
      </c>
      <c r="H51" s="98" t="s">
        <v>275</v>
      </c>
      <c r="I51" s="104" t="s">
        <v>344</v>
      </c>
      <c r="J51" s="104" t="s">
        <v>345</v>
      </c>
      <c r="K51" s="96">
        <v>42542</v>
      </c>
      <c r="L51" s="104" t="s">
        <v>313</v>
      </c>
      <c r="M51" s="131">
        <v>500582138</v>
      </c>
      <c r="N51" s="139" t="s">
        <v>141</v>
      </c>
      <c r="O51" s="109" t="s">
        <v>141</v>
      </c>
      <c r="P51" s="97"/>
      <c r="Q51" s="97"/>
      <c r="R51" s="88"/>
      <c r="S51" s="88"/>
      <c r="T51" s="88"/>
      <c r="U51" s="88"/>
      <c r="V51" s="97"/>
      <c r="W51" s="97"/>
      <c r="X51" s="97"/>
      <c r="Y51" s="97"/>
      <c r="Z51" s="97"/>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f>M51</f>
        <v>500582138</v>
      </c>
      <c r="BI51" s="129">
        <v>0.2</v>
      </c>
      <c r="BJ51" s="104" t="s">
        <v>217</v>
      </c>
      <c r="BK51" s="117">
        <f t="shared" si="0"/>
        <v>500582138</v>
      </c>
      <c r="BL51" s="117">
        <f t="shared" si="1"/>
        <v>0</v>
      </c>
    </row>
    <row r="52" spans="1:64" s="122" customFormat="1">
      <c r="A52" s="88" t="s">
        <v>133</v>
      </c>
      <c r="B52" s="104" t="s">
        <v>349</v>
      </c>
      <c r="C52" s="97">
        <v>2016</v>
      </c>
      <c r="D52" s="104" t="s">
        <v>349</v>
      </c>
      <c r="E52" s="110" t="s">
        <v>350</v>
      </c>
      <c r="F52" s="97" t="s">
        <v>191</v>
      </c>
      <c r="G52" s="97" t="s">
        <v>192</v>
      </c>
      <c r="H52" s="98" t="s">
        <v>193</v>
      </c>
      <c r="I52" s="104" t="s">
        <v>344</v>
      </c>
      <c r="J52" s="104" t="s">
        <v>345</v>
      </c>
      <c r="K52" s="96">
        <v>42542</v>
      </c>
      <c r="L52" s="104" t="s">
        <v>154</v>
      </c>
      <c r="M52" s="131">
        <v>51922876</v>
      </c>
      <c r="N52" s="139" t="s">
        <v>141</v>
      </c>
      <c r="O52" s="109" t="s">
        <v>141</v>
      </c>
      <c r="P52" s="97"/>
      <c r="Q52" s="97"/>
      <c r="R52" s="88"/>
      <c r="S52" s="88"/>
      <c r="T52" s="88"/>
      <c r="U52" s="88"/>
      <c r="V52" s="97"/>
      <c r="W52" s="97"/>
      <c r="X52" s="97"/>
      <c r="Y52" s="97"/>
      <c r="Z52" s="97"/>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f>M52</f>
        <v>51922876</v>
      </c>
      <c r="BI52" s="129">
        <v>0.2</v>
      </c>
      <c r="BJ52" s="104" t="s">
        <v>217</v>
      </c>
      <c r="BK52" s="117">
        <f t="shared" si="0"/>
        <v>51922876</v>
      </c>
      <c r="BL52" s="117">
        <f t="shared" si="1"/>
        <v>0</v>
      </c>
    </row>
    <row r="53" spans="1:64" s="122" customFormat="1">
      <c r="A53" s="88" t="s">
        <v>133</v>
      </c>
      <c r="B53" s="104" t="s">
        <v>351</v>
      </c>
      <c r="C53" s="97">
        <v>2016</v>
      </c>
      <c r="D53" s="104" t="s">
        <v>351</v>
      </c>
      <c r="E53" s="110" t="s">
        <v>352</v>
      </c>
      <c r="F53" s="89" t="s">
        <v>136</v>
      </c>
      <c r="G53" s="89" t="s">
        <v>136</v>
      </c>
      <c r="H53" s="104" t="s">
        <v>137</v>
      </c>
      <c r="I53" s="104" t="s">
        <v>344</v>
      </c>
      <c r="J53" s="104" t="s">
        <v>353</v>
      </c>
      <c r="K53" s="96">
        <v>42542</v>
      </c>
      <c r="L53" s="104" t="s">
        <v>154</v>
      </c>
      <c r="M53" s="131">
        <v>152317500</v>
      </c>
      <c r="N53" s="139" t="s">
        <v>141</v>
      </c>
      <c r="O53" s="109" t="s">
        <v>141</v>
      </c>
      <c r="P53" s="97"/>
      <c r="Q53" s="97"/>
      <c r="R53" s="88"/>
      <c r="S53" s="88"/>
      <c r="T53" s="88"/>
      <c r="U53" s="88"/>
      <c r="V53" s="97"/>
      <c r="W53" s="97"/>
      <c r="X53" s="97"/>
      <c r="Y53" s="97"/>
      <c r="Z53" s="97"/>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f>M53</f>
        <v>152317500</v>
      </c>
      <c r="BI53" s="129">
        <v>0.2</v>
      </c>
      <c r="BJ53" s="104" t="s">
        <v>217</v>
      </c>
      <c r="BK53" s="117">
        <f t="shared" si="0"/>
        <v>152317500</v>
      </c>
      <c r="BL53" s="117">
        <f t="shared" si="1"/>
        <v>0</v>
      </c>
    </row>
    <row r="54" spans="1:64" s="122" customFormat="1">
      <c r="A54" s="88" t="s">
        <v>133</v>
      </c>
      <c r="B54" s="104" t="s">
        <v>354</v>
      </c>
      <c r="C54" s="97">
        <v>2016</v>
      </c>
      <c r="D54" s="104" t="s">
        <v>354</v>
      </c>
      <c r="E54" s="110" t="s">
        <v>355</v>
      </c>
      <c r="F54" s="89" t="s">
        <v>136</v>
      </c>
      <c r="G54" s="89" t="s">
        <v>136</v>
      </c>
      <c r="H54" s="104" t="s">
        <v>137</v>
      </c>
      <c r="I54" s="104" t="s">
        <v>344</v>
      </c>
      <c r="J54" s="104" t="s">
        <v>356</v>
      </c>
      <c r="K54" s="96">
        <v>42542</v>
      </c>
      <c r="L54" s="104" t="s">
        <v>357</v>
      </c>
      <c r="M54" s="131">
        <v>409500000</v>
      </c>
      <c r="N54" s="139" t="s">
        <v>141</v>
      </c>
      <c r="O54" s="109" t="s">
        <v>141</v>
      </c>
      <c r="P54" s="97"/>
      <c r="Q54" s="97"/>
      <c r="R54" s="88"/>
      <c r="S54" s="88"/>
      <c r="T54" s="88"/>
      <c r="U54" s="88"/>
      <c r="V54" s="97"/>
      <c r="W54" s="97"/>
      <c r="X54" s="97"/>
      <c r="Y54" s="97"/>
      <c r="Z54" s="97"/>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f>M54</f>
        <v>409500000</v>
      </c>
      <c r="BI54" s="129">
        <v>0.2</v>
      </c>
      <c r="BJ54" s="104" t="s">
        <v>217</v>
      </c>
      <c r="BK54" s="117">
        <f t="shared" si="0"/>
        <v>409500000</v>
      </c>
      <c r="BL54" s="117">
        <f t="shared" si="1"/>
        <v>0</v>
      </c>
    </row>
    <row r="55" spans="1:64" s="122" customFormat="1">
      <c r="A55" s="88" t="s">
        <v>133</v>
      </c>
      <c r="B55" s="109" t="s">
        <v>358</v>
      </c>
      <c r="C55" s="97">
        <v>2016</v>
      </c>
      <c r="D55" s="109" t="s">
        <v>358</v>
      </c>
      <c r="E55" s="132" t="s">
        <v>359</v>
      </c>
      <c r="F55" s="89" t="s">
        <v>136</v>
      </c>
      <c r="G55" s="89" t="s">
        <v>136</v>
      </c>
      <c r="H55" s="104" t="s">
        <v>137</v>
      </c>
      <c r="I55" s="104" t="s">
        <v>344</v>
      </c>
      <c r="J55" s="104" t="s">
        <v>353</v>
      </c>
      <c r="K55" s="96">
        <v>42542</v>
      </c>
      <c r="L55" s="104" t="s">
        <v>360</v>
      </c>
      <c r="M55" s="111">
        <v>244421160</v>
      </c>
      <c r="N55" s="139" t="s">
        <v>141</v>
      </c>
      <c r="O55" s="109" t="s">
        <v>141</v>
      </c>
      <c r="P55" s="97"/>
      <c r="Q55" s="97"/>
      <c r="R55" s="88"/>
      <c r="S55" s="88"/>
      <c r="T55" s="88"/>
      <c r="U55" s="88"/>
      <c r="V55" s="97"/>
      <c r="W55" s="97"/>
      <c r="X55" s="97"/>
      <c r="Y55" s="97"/>
      <c r="Z55" s="97"/>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f>M55</f>
        <v>244421160</v>
      </c>
      <c r="BI55" s="133">
        <v>0.2</v>
      </c>
      <c r="BJ55" s="104" t="s">
        <v>361</v>
      </c>
      <c r="BK55" s="117">
        <f t="shared" si="0"/>
        <v>244421160</v>
      </c>
      <c r="BL55" s="117">
        <f t="shared" si="1"/>
        <v>0</v>
      </c>
    </row>
    <row r="56" spans="1:64" s="122" customFormat="1">
      <c r="A56" s="88" t="s">
        <v>133</v>
      </c>
      <c r="B56" s="104" t="s">
        <v>362</v>
      </c>
      <c r="C56" s="97">
        <v>2016</v>
      </c>
      <c r="D56" s="104" t="s">
        <v>362</v>
      </c>
      <c r="E56" s="110" t="s">
        <v>363</v>
      </c>
      <c r="F56" s="89" t="s">
        <v>136</v>
      </c>
      <c r="G56" s="89" t="s">
        <v>136</v>
      </c>
      <c r="H56" s="104" t="s">
        <v>137</v>
      </c>
      <c r="I56" s="104" t="s">
        <v>344</v>
      </c>
      <c r="J56" s="104" t="s">
        <v>364</v>
      </c>
      <c r="K56" s="96">
        <v>42542</v>
      </c>
      <c r="L56" s="104" t="s">
        <v>365</v>
      </c>
      <c r="M56" s="131">
        <v>302000000</v>
      </c>
      <c r="N56" s="138" t="s">
        <v>146</v>
      </c>
      <c r="O56" s="109"/>
      <c r="P56" s="97"/>
      <c r="Q56" s="97"/>
      <c r="R56" s="88"/>
      <c r="S56" s="88"/>
      <c r="T56" s="88"/>
      <c r="U56" s="88"/>
      <c r="V56" s="97"/>
      <c r="W56" s="97"/>
      <c r="X56" s="97"/>
      <c r="Y56" s="97"/>
      <c r="Z56" s="97"/>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f>M56</f>
        <v>302000000</v>
      </c>
      <c r="BB56" s="121"/>
      <c r="BC56" s="121"/>
      <c r="BD56" s="121"/>
      <c r="BE56" s="121"/>
      <c r="BF56" s="121"/>
      <c r="BG56" s="121"/>
      <c r="BH56" s="121"/>
      <c r="BI56" s="129">
        <v>0.8</v>
      </c>
      <c r="BJ56" s="104" t="s">
        <v>217</v>
      </c>
      <c r="BK56" s="117">
        <f t="shared" si="0"/>
        <v>302000000</v>
      </c>
      <c r="BL56" s="117">
        <f t="shared" si="1"/>
        <v>0</v>
      </c>
    </row>
    <row r="57" spans="1:64" s="122" customFormat="1">
      <c r="A57" s="88" t="s">
        <v>133</v>
      </c>
      <c r="B57" s="104" t="s">
        <v>366</v>
      </c>
      <c r="C57" s="97">
        <v>2016</v>
      </c>
      <c r="D57" s="104" t="s">
        <v>366</v>
      </c>
      <c r="E57" s="110" t="s">
        <v>367</v>
      </c>
      <c r="F57" s="89" t="s">
        <v>136</v>
      </c>
      <c r="G57" s="89" t="s">
        <v>136</v>
      </c>
      <c r="H57" s="104" t="s">
        <v>137</v>
      </c>
      <c r="I57" s="104" t="s">
        <v>344</v>
      </c>
      <c r="J57" s="104" t="s">
        <v>368</v>
      </c>
      <c r="K57" s="96">
        <v>42542</v>
      </c>
      <c r="L57" s="104" t="s">
        <v>369</v>
      </c>
      <c r="M57" s="131">
        <v>417840000</v>
      </c>
      <c r="N57" s="139" t="s">
        <v>141</v>
      </c>
      <c r="O57" s="109" t="s">
        <v>141</v>
      </c>
      <c r="P57" s="97"/>
      <c r="Q57" s="97"/>
      <c r="R57" s="88"/>
      <c r="S57" s="88"/>
      <c r="T57" s="88"/>
      <c r="U57" s="88"/>
      <c r="V57" s="97"/>
      <c r="W57" s="97"/>
      <c r="X57" s="97"/>
      <c r="Y57" s="97"/>
      <c r="Z57" s="97"/>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f>M57</f>
        <v>417840000</v>
      </c>
      <c r="BI57" s="129">
        <v>0.8</v>
      </c>
      <c r="BJ57" s="104" t="s">
        <v>217</v>
      </c>
      <c r="BK57" s="117">
        <f t="shared" si="0"/>
        <v>417840000</v>
      </c>
      <c r="BL57" s="117">
        <f t="shared" si="1"/>
        <v>0</v>
      </c>
    </row>
    <row r="58" spans="1:64" s="122" customFormat="1">
      <c r="A58" s="88" t="s">
        <v>133</v>
      </c>
      <c r="B58" s="109" t="s">
        <v>370</v>
      </c>
      <c r="C58" s="97">
        <v>2016</v>
      </c>
      <c r="D58" s="109" t="s">
        <v>370</v>
      </c>
      <c r="E58" s="132" t="s">
        <v>371</v>
      </c>
      <c r="F58" s="97" t="s">
        <v>191</v>
      </c>
      <c r="G58" s="97" t="s">
        <v>192</v>
      </c>
      <c r="H58" s="98" t="s">
        <v>193</v>
      </c>
      <c r="I58" s="104" t="s">
        <v>344</v>
      </c>
      <c r="J58" s="104" t="s">
        <v>345</v>
      </c>
      <c r="K58" s="96">
        <v>42542</v>
      </c>
      <c r="L58" s="104" t="s">
        <v>154</v>
      </c>
      <c r="M58" s="111">
        <v>240783300</v>
      </c>
      <c r="N58" s="139" t="s">
        <v>141</v>
      </c>
      <c r="O58" s="109" t="s">
        <v>141</v>
      </c>
      <c r="P58" s="97"/>
      <c r="Q58" s="97"/>
      <c r="R58" s="88"/>
      <c r="S58" s="88"/>
      <c r="T58" s="88"/>
      <c r="U58" s="88"/>
      <c r="V58" s="97"/>
      <c r="W58" s="97"/>
      <c r="X58" s="97"/>
      <c r="Y58" s="97"/>
      <c r="Z58" s="97"/>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f>M58</f>
        <v>240783300</v>
      </c>
      <c r="BI58" s="133">
        <v>0.2</v>
      </c>
      <c r="BJ58" s="104" t="s">
        <v>217</v>
      </c>
      <c r="BK58" s="117">
        <f t="shared" si="0"/>
        <v>240783300</v>
      </c>
      <c r="BL58" s="117">
        <f t="shared" si="1"/>
        <v>0</v>
      </c>
    </row>
    <row r="59" spans="1:64" s="122" customFormat="1">
      <c r="A59" s="88" t="s">
        <v>133</v>
      </c>
      <c r="B59" s="109" t="s">
        <v>372</v>
      </c>
      <c r="C59" s="97">
        <v>2016</v>
      </c>
      <c r="D59" s="109" t="s">
        <v>372</v>
      </c>
      <c r="E59" s="132" t="s">
        <v>373</v>
      </c>
      <c r="F59" s="89" t="s">
        <v>136</v>
      </c>
      <c r="G59" s="89" t="s">
        <v>136</v>
      </c>
      <c r="H59" s="104" t="s">
        <v>137</v>
      </c>
      <c r="I59" s="104" t="s">
        <v>344</v>
      </c>
      <c r="J59" s="104" t="s">
        <v>345</v>
      </c>
      <c r="K59" s="96">
        <v>42542</v>
      </c>
      <c r="L59" s="104" t="s">
        <v>360</v>
      </c>
      <c r="M59" s="111">
        <v>214332310</v>
      </c>
      <c r="N59" s="139" t="s">
        <v>141</v>
      </c>
      <c r="O59" s="109" t="s">
        <v>141</v>
      </c>
      <c r="P59" s="97"/>
      <c r="Q59" s="97"/>
      <c r="R59" s="88"/>
      <c r="S59" s="88"/>
      <c r="T59" s="88"/>
      <c r="U59" s="88"/>
      <c r="V59" s="97"/>
      <c r="W59" s="97"/>
      <c r="X59" s="97"/>
      <c r="Y59" s="97"/>
      <c r="Z59" s="97"/>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f>M59</f>
        <v>214332310</v>
      </c>
      <c r="BI59" s="133">
        <v>0.8</v>
      </c>
      <c r="BJ59" s="104" t="s">
        <v>217</v>
      </c>
      <c r="BK59" s="117">
        <f t="shared" si="0"/>
        <v>214332310</v>
      </c>
      <c r="BL59" s="117">
        <f t="shared" si="1"/>
        <v>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02"/>
  <sheetViews>
    <sheetView topLeftCell="G1" workbookViewId="0">
      <selection activeCell="K7" sqref="K7"/>
    </sheetView>
  </sheetViews>
  <sheetFormatPr baseColWidth="10" defaultRowHeight="12.75"/>
  <cols>
    <col min="13" max="13" width="15" customWidth="1"/>
    <col min="14" max="14" width="17.7109375" customWidth="1"/>
    <col min="16" max="16" width="15.85546875" customWidth="1"/>
  </cols>
  <sheetData>
    <row r="1" spans="1:65">
      <c r="G1" s="331" t="s">
        <v>737</v>
      </c>
    </row>
    <row r="2" spans="1:65" ht="45">
      <c r="A2" s="157" t="s">
        <v>382</v>
      </c>
      <c r="B2" s="147" t="s">
        <v>383</v>
      </c>
      <c r="C2" s="147" t="s">
        <v>384</v>
      </c>
      <c r="D2" s="147" t="s">
        <v>73</v>
      </c>
      <c r="E2" s="147" t="s">
        <v>385</v>
      </c>
      <c r="F2" s="148" t="s">
        <v>75</v>
      </c>
      <c r="G2" s="147" t="s">
        <v>76</v>
      </c>
      <c r="H2" s="147" t="s">
        <v>77</v>
      </c>
      <c r="I2" s="147" t="s">
        <v>78</v>
      </c>
      <c r="J2" s="147" t="s">
        <v>386</v>
      </c>
      <c r="K2" s="147" t="s">
        <v>80</v>
      </c>
      <c r="L2" s="147" t="s">
        <v>387</v>
      </c>
      <c r="M2" s="147" t="s">
        <v>388</v>
      </c>
      <c r="N2" s="149" t="s">
        <v>389</v>
      </c>
      <c r="O2" s="148" t="s">
        <v>82</v>
      </c>
      <c r="P2" s="149" t="s">
        <v>83</v>
      </c>
      <c r="Q2" s="225" t="s">
        <v>390</v>
      </c>
      <c r="R2" s="150" t="s">
        <v>391</v>
      </c>
      <c r="S2" s="151" t="s">
        <v>392</v>
      </c>
      <c r="T2" s="152" t="s">
        <v>393</v>
      </c>
      <c r="U2" s="153" t="s">
        <v>88</v>
      </c>
      <c r="V2" s="153" t="s">
        <v>89</v>
      </c>
      <c r="W2" s="154" t="s">
        <v>90</v>
      </c>
      <c r="X2" s="154" t="s">
        <v>394</v>
      </c>
      <c r="Y2" s="155" t="s">
        <v>92</v>
      </c>
      <c r="Z2" s="151" t="s">
        <v>93</v>
      </c>
      <c r="AA2" s="156" t="s">
        <v>94</v>
      </c>
      <c r="AB2" s="155" t="s">
        <v>395</v>
      </c>
      <c r="AC2" s="155" t="s">
        <v>96</v>
      </c>
      <c r="AD2" s="149" t="s">
        <v>97</v>
      </c>
      <c r="AE2" s="149" t="s">
        <v>98</v>
      </c>
      <c r="AF2" s="149" t="s">
        <v>99</v>
      </c>
      <c r="AG2" s="149" t="s">
        <v>396</v>
      </c>
      <c r="AH2" s="149" t="s">
        <v>397</v>
      </c>
      <c r="AI2" s="149" t="s">
        <v>398</v>
      </c>
      <c r="AJ2" s="149" t="s">
        <v>399</v>
      </c>
      <c r="AK2" s="149" t="s">
        <v>104</v>
      </c>
      <c r="AL2" s="149" t="s">
        <v>400</v>
      </c>
      <c r="AM2" s="149" t="s">
        <v>106</v>
      </c>
      <c r="AN2" s="149" t="s">
        <v>107</v>
      </c>
      <c r="AO2" s="149" t="s">
        <v>108</v>
      </c>
      <c r="AP2" s="149" t="s">
        <v>109</v>
      </c>
      <c r="AQ2" s="149" t="s">
        <v>401</v>
      </c>
      <c r="AR2" s="149" t="s">
        <v>111</v>
      </c>
      <c r="AS2" s="149" t="s">
        <v>402</v>
      </c>
      <c r="AT2" s="149" t="s">
        <v>113</v>
      </c>
      <c r="AU2" s="149" t="s">
        <v>114</v>
      </c>
      <c r="AV2" s="149" t="s">
        <v>115</v>
      </c>
      <c r="AW2" s="149" t="s">
        <v>116</v>
      </c>
      <c r="AX2" s="149" t="s">
        <v>117</v>
      </c>
      <c r="AY2" s="149" t="s">
        <v>118</v>
      </c>
      <c r="AZ2" s="149" t="s">
        <v>119</v>
      </c>
      <c r="BA2" s="149" t="s">
        <v>120</v>
      </c>
      <c r="BB2" s="149" t="s">
        <v>403</v>
      </c>
      <c r="BC2" s="149" t="s">
        <v>122</v>
      </c>
      <c r="BD2" s="149" t="s">
        <v>404</v>
      </c>
      <c r="BE2" s="149" t="s">
        <v>124</v>
      </c>
      <c r="BF2" s="149" t="s">
        <v>125</v>
      </c>
      <c r="BG2" s="149" t="s">
        <v>126</v>
      </c>
      <c r="BH2" s="149" t="s">
        <v>127</v>
      </c>
      <c r="BI2" s="149" t="s">
        <v>405</v>
      </c>
      <c r="BJ2" s="149" t="s">
        <v>129</v>
      </c>
      <c r="BK2" s="149" t="s">
        <v>130</v>
      </c>
      <c r="BL2" s="156" t="s">
        <v>406</v>
      </c>
      <c r="BM2" s="156" t="s">
        <v>132</v>
      </c>
    </row>
    <row r="3" spans="1:65">
      <c r="A3" s="218" t="s">
        <v>407</v>
      </c>
      <c r="B3" s="158" t="s">
        <v>133</v>
      </c>
      <c r="C3" s="175" t="s">
        <v>408</v>
      </c>
      <c r="D3" s="176">
        <v>2016</v>
      </c>
      <c r="E3" s="175" t="s">
        <v>408</v>
      </c>
      <c r="F3" s="159" t="s">
        <v>409</v>
      </c>
      <c r="G3" s="158" t="s">
        <v>191</v>
      </c>
      <c r="H3" s="158" t="s">
        <v>410</v>
      </c>
      <c r="I3" s="175" t="s">
        <v>411</v>
      </c>
      <c r="J3" s="159" t="s">
        <v>138</v>
      </c>
      <c r="K3" s="160" t="s">
        <v>412</v>
      </c>
      <c r="L3" s="185">
        <v>42566</v>
      </c>
      <c r="M3" s="161">
        <v>202685333</v>
      </c>
      <c r="N3" s="186">
        <v>860408360</v>
      </c>
      <c r="O3" s="167" t="s">
        <v>413</v>
      </c>
      <c r="P3" s="162">
        <v>657723027</v>
      </c>
      <c r="Q3" s="226" t="s">
        <v>141</v>
      </c>
      <c r="R3" s="159" t="s">
        <v>141</v>
      </c>
      <c r="S3" s="163"/>
      <c r="T3" s="163"/>
      <c r="U3" s="164"/>
      <c r="V3" s="164"/>
      <c r="W3" s="164"/>
      <c r="X3" s="164"/>
      <c r="Y3" s="163"/>
      <c r="Z3" s="163"/>
      <c r="AA3" s="163"/>
      <c r="AB3" s="163"/>
      <c r="AC3" s="163"/>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5"/>
      <c r="BG3" s="165"/>
      <c r="BH3" s="165"/>
      <c r="BI3" s="165"/>
      <c r="BJ3" s="165"/>
      <c r="BK3" s="165">
        <v>657723027</v>
      </c>
      <c r="BL3" s="187">
        <v>0.2</v>
      </c>
      <c r="BM3" s="160" t="s">
        <v>217</v>
      </c>
    </row>
    <row r="4" spans="1:65">
      <c r="A4" s="218" t="s">
        <v>407</v>
      </c>
      <c r="B4" s="158" t="s">
        <v>133</v>
      </c>
      <c r="C4" s="175" t="s">
        <v>414</v>
      </c>
      <c r="D4" s="176">
        <v>2016</v>
      </c>
      <c r="E4" s="175" t="s">
        <v>414</v>
      </c>
      <c r="F4" s="159" t="s">
        <v>415</v>
      </c>
      <c r="G4" s="158" t="s">
        <v>191</v>
      </c>
      <c r="H4" s="158" t="s">
        <v>416</v>
      </c>
      <c r="I4" s="159" t="s">
        <v>417</v>
      </c>
      <c r="J4" s="159" t="s">
        <v>138</v>
      </c>
      <c r="K4" s="167" t="s">
        <v>412</v>
      </c>
      <c r="L4" s="192">
        <v>42566</v>
      </c>
      <c r="M4" s="206">
        <v>194476506</v>
      </c>
      <c r="N4" s="186">
        <v>424852676</v>
      </c>
      <c r="O4" s="167" t="s">
        <v>413</v>
      </c>
      <c r="P4" s="162">
        <v>230376170</v>
      </c>
      <c r="Q4" s="226" t="s">
        <v>141</v>
      </c>
      <c r="R4" s="159" t="s">
        <v>141</v>
      </c>
      <c r="S4" s="163"/>
      <c r="T4" s="163"/>
      <c r="U4" s="164"/>
      <c r="V4" s="164"/>
      <c r="W4" s="164"/>
      <c r="X4" s="164"/>
      <c r="Y4" s="163"/>
      <c r="Z4" s="163"/>
      <c r="AA4" s="163"/>
      <c r="AB4" s="163"/>
      <c r="AC4" s="163"/>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v>230376170</v>
      </c>
      <c r="BL4" s="187">
        <v>0.2</v>
      </c>
      <c r="BM4" s="160" t="s">
        <v>217</v>
      </c>
    </row>
    <row r="5" spans="1:65">
      <c r="A5" s="218" t="s">
        <v>407</v>
      </c>
      <c r="B5" s="158" t="s">
        <v>148</v>
      </c>
      <c r="C5" s="175" t="s">
        <v>418</v>
      </c>
      <c r="D5" s="176">
        <v>2016</v>
      </c>
      <c r="E5" s="175" t="s">
        <v>418</v>
      </c>
      <c r="F5" s="159" t="s">
        <v>419</v>
      </c>
      <c r="G5" s="158" t="s">
        <v>191</v>
      </c>
      <c r="H5" s="158" t="s">
        <v>410</v>
      </c>
      <c r="I5" s="159" t="s">
        <v>420</v>
      </c>
      <c r="J5" s="159" t="s">
        <v>152</v>
      </c>
      <c r="K5" s="159" t="s">
        <v>309</v>
      </c>
      <c r="L5" s="192">
        <v>42566</v>
      </c>
      <c r="M5" s="206">
        <v>90459832</v>
      </c>
      <c r="N5" s="186">
        <v>459930534</v>
      </c>
      <c r="O5" s="167" t="s">
        <v>413</v>
      </c>
      <c r="P5" s="162">
        <v>369470702</v>
      </c>
      <c r="Q5" s="226" t="s">
        <v>421</v>
      </c>
      <c r="R5" s="159" t="s">
        <v>421</v>
      </c>
      <c r="S5" s="163"/>
      <c r="T5" s="163"/>
      <c r="U5" s="164"/>
      <c r="V5" s="164"/>
      <c r="W5" s="164"/>
      <c r="X5" s="164"/>
      <c r="Y5" s="163"/>
      <c r="Z5" s="163"/>
      <c r="AA5" s="163"/>
      <c r="AB5" s="163"/>
      <c r="AC5" s="163"/>
      <c r="AD5" s="165"/>
      <c r="AE5" s="165"/>
      <c r="AF5" s="165"/>
      <c r="AG5" s="165"/>
      <c r="AH5" s="165">
        <v>369470702</v>
      </c>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6">
        <v>0.2</v>
      </c>
      <c r="BM5" s="160" t="s">
        <v>217</v>
      </c>
    </row>
    <row r="6" spans="1:65">
      <c r="A6" s="218" t="s">
        <v>407</v>
      </c>
      <c r="B6" s="158" t="s">
        <v>148</v>
      </c>
      <c r="C6" s="175" t="s">
        <v>422</v>
      </c>
      <c r="D6" s="175">
        <v>2016</v>
      </c>
      <c r="E6" s="175" t="s">
        <v>422</v>
      </c>
      <c r="F6" s="159" t="s">
        <v>423</v>
      </c>
      <c r="G6" s="158" t="s">
        <v>136</v>
      </c>
      <c r="H6" s="158" t="s">
        <v>136</v>
      </c>
      <c r="I6" s="159" t="s">
        <v>424</v>
      </c>
      <c r="J6" s="159" t="s">
        <v>152</v>
      </c>
      <c r="K6" s="159" t="s">
        <v>309</v>
      </c>
      <c r="L6" s="192">
        <v>42566</v>
      </c>
      <c r="M6" s="206">
        <v>0</v>
      </c>
      <c r="N6" s="186">
        <v>3480200403</v>
      </c>
      <c r="O6" s="159" t="s">
        <v>425</v>
      </c>
      <c r="P6" s="162">
        <v>3480200403</v>
      </c>
      <c r="Q6" s="226" t="s">
        <v>426</v>
      </c>
      <c r="R6" s="178" t="s">
        <v>427</v>
      </c>
      <c r="S6" s="170"/>
      <c r="T6" s="170"/>
      <c r="U6" s="171"/>
      <c r="V6" s="171"/>
      <c r="W6" s="171"/>
      <c r="X6" s="171"/>
      <c r="Y6" s="170"/>
      <c r="Z6" s="170"/>
      <c r="AA6" s="170"/>
      <c r="AB6" s="170"/>
      <c r="AC6" s="170"/>
      <c r="AD6" s="172">
        <v>290016700.25</v>
      </c>
      <c r="AE6" s="172">
        <v>290016700.25</v>
      </c>
      <c r="AF6" s="172"/>
      <c r="AG6" s="172"/>
      <c r="AH6" s="172"/>
      <c r="AI6" s="172"/>
      <c r="AJ6" s="172"/>
      <c r="AK6" s="172"/>
      <c r="AL6" s="172"/>
      <c r="AM6" s="172"/>
      <c r="AN6" s="172"/>
      <c r="AO6" s="172"/>
      <c r="AP6" s="172"/>
      <c r="AQ6" s="172"/>
      <c r="AR6" s="172"/>
      <c r="AS6" s="172"/>
      <c r="AT6" s="172">
        <v>290016700.25</v>
      </c>
      <c r="AU6" s="172">
        <v>290016700.25</v>
      </c>
      <c r="AV6" s="172">
        <v>290016700.25</v>
      </c>
      <c r="AW6" s="172">
        <v>290016700.25</v>
      </c>
      <c r="AX6" s="172">
        <v>290016700.25</v>
      </c>
      <c r="AY6" s="172">
        <v>290016700.25</v>
      </c>
      <c r="AZ6" s="172">
        <v>290016700.25</v>
      </c>
      <c r="BA6" s="172"/>
      <c r="BB6" s="172">
        <v>290016700.25</v>
      </c>
      <c r="BC6" s="172"/>
      <c r="BD6" s="172">
        <v>290016700.25</v>
      </c>
      <c r="BE6" s="172"/>
      <c r="BF6" s="172"/>
      <c r="BG6" s="172">
        <v>290016700.25</v>
      </c>
      <c r="BH6" s="172"/>
      <c r="BI6" s="172"/>
      <c r="BJ6" s="172"/>
      <c r="BK6" s="172"/>
      <c r="BL6" s="166">
        <v>0.8</v>
      </c>
      <c r="BM6" s="160" t="s">
        <v>217</v>
      </c>
    </row>
    <row r="7" spans="1:65">
      <c r="A7" s="218" t="s">
        <v>407</v>
      </c>
      <c r="B7" s="158" t="s">
        <v>148</v>
      </c>
      <c r="C7" s="175" t="s">
        <v>428</v>
      </c>
      <c r="D7" s="176">
        <v>2016</v>
      </c>
      <c r="E7" s="175" t="s">
        <v>428</v>
      </c>
      <c r="F7" s="159" t="s">
        <v>429</v>
      </c>
      <c r="G7" s="158" t="s">
        <v>136</v>
      </c>
      <c r="H7" s="158" t="s">
        <v>136</v>
      </c>
      <c r="I7" s="159" t="s">
        <v>424</v>
      </c>
      <c r="J7" s="159" t="s">
        <v>152</v>
      </c>
      <c r="K7" s="159" t="s">
        <v>309</v>
      </c>
      <c r="L7" s="192">
        <v>42566</v>
      </c>
      <c r="M7" s="206">
        <v>0</v>
      </c>
      <c r="N7" s="186">
        <v>768700000</v>
      </c>
      <c r="O7" s="167" t="s">
        <v>430</v>
      </c>
      <c r="P7" s="162">
        <v>768700000</v>
      </c>
      <c r="Q7" s="226" t="s">
        <v>431</v>
      </c>
      <c r="R7" s="169" t="s">
        <v>147</v>
      </c>
      <c r="S7" s="163"/>
      <c r="T7" s="163"/>
      <c r="U7" s="164"/>
      <c r="V7" s="164"/>
      <c r="W7" s="164"/>
      <c r="X7" s="164"/>
      <c r="Y7" s="163"/>
      <c r="Z7" s="163"/>
      <c r="AA7" s="163"/>
      <c r="AB7" s="163"/>
      <c r="AC7" s="163"/>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v>768700000</v>
      </c>
      <c r="BE7" s="165"/>
      <c r="BF7" s="165"/>
      <c r="BG7" s="165"/>
      <c r="BH7" s="165"/>
      <c r="BI7" s="165"/>
      <c r="BJ7" s="165"/>
      <c r="BK7" s="165"/>
      <c r="BL7" s="166">
        <v>0.8</v>
      </c>
      <c r="BM7" s="160" t="s">
        <v>217</v>
      </c>
    </row>
    <row r="8" spans="1:65">
      <c r="A8" s="218" t="s">
        <v>432</v>
      </c>
      <c r="B8" s="158" t="s">
        <v>148</v>
      </c>
      <c r="C8" s="221" t="s">
        <v>433</v>
      </c>
      <c r="D8" s="158">
        <v>2016</v>
      </c>
      <c r="E8" s="159" t="s">
        <v>433</v>
      </c>
      <c r="F8" s="159" t="s">
        <v>434</v>
      </c>
      <c r="G8" s="158" t="s">
        <v>136</v>
      </c>
      <c r="H8" s="158" t="s">
        <v>136</v>
      </c>
      <c r="I8" s="159" t="s">
        <v>424</v>
      </c>
      <c r="J8" s="159" t="s">
        <v>152</v>
      </c>
      <c r="K8" s="159" t="s">
        <v>309</v>
      </c>
      <c r="L8" s="192">
        <v>42566</v>
      </c>
      <c r="M8" s="206">
        <v>0</v>
      </c>
      <c r="N8" s="186">
        <v>1500000000</v>
      </c>
      <c r="O8" s="167" t="s">
        <v>430</v>
      </c>
      <c r="P8" s="162">
        <v>1500000000</v>
      </c>
      <c r="Q8" s="226" t="s">
        <v>141</v>
      </c>
      <c r="R8" s="169" t="s">
        <v>141</v>
      </c>
      <c r="S8" s="163"/>
      <c r="T8" s="163"/>
      <c r="U8" s="164"/>
      <c r="V8" s="164"/>
      <c r="W8" s="164"/>
      <c r="X8" s="164"/>
      <c r="Y8" s="163"/>
      <c r="Z8" s="163"/>
      <c r="AA8" s="163"/>
      <c r="AB8" s="163"/>
      <c r="AC8" s="163"/>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v>1500000000</v>
      </c>
      <c r="BL8" s="187">
        <v>0.8</v>
      </c>
      <c r="BM8" s="160" t="s">
        <v>217</v>
      </c>
    </row>
    <row r="9" spans="1:65">
      <c r="A9" s="218" t="s">
        <v>407</v>
      </c>
      <c r="B9" s="158" t="s">
        <v>133</v>
      </c>
      <c r="C9" s="167" t="s">
        <v>435</v>
      </c>
      <c r="D9" s="176">
        <v>2016</v>
      </c>
      <c r="E9" s="167" t="s">
        <v>435</v>
      </c>
      <c r="F9" s="159" t="s">
        <v>436</v>
      </c>
      <c r="G9" s="158" t="s">
        <v>136</v>
      </c>
      <c r="H9" s="158" t="s">
        <v>136</v>
      </c>
      <c r="I9" s="159" t="s">
        <v>424</v>
      </c>
      <c r="J9" s="159" t="s">
        <v>138</v>
      </c>
      <c r="K9" s="167" t="s">
        <v>412</v>
      </c>
      <c r="L9" s="219">
        <v>42572</v>
      </c>
      <c r="M9" s="206">
        <v>0</v>
      </c>
      <c r="N9" s="174">
        <v>1200000000</v>
      </c>
      <c r="O9" s="167" t="s">
        <v>437</v>
      </c>
      <c r="P9" s="162">
        <v>1200000000</v>
      </c>
      <c r="Q9" s="226" t="s">
        <v>141</v>
      </c>
      <c r="R9" s="169" t="s">
        <v>141</v>
      </c>
      <c r="S9" s="163"/>
      <c r="T9" s="163"/>
      <c r="U9" s="164"/>
      <c r="V9" s="164"/>
      <c r="W9" s="164"/>
      <c r="X9" s="164"/>
      <c r="Y9" s="163"/>
      <c r="Z9" s="163"/>
      <c r="AA9" s="163"/>
      <c r="AB9" s="163"/>
      <c r="AC9" s="163"/>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v>1200000000</v>
      </c>
      <c r="BL9" s="187">
        <v>0.8</v>
      </c>
      <c r="BM9" s="175" t="s">
        <v>217</v>
      </c>
    </row>
    <row r="10" spans="1:65">
      <c r="A10" s="218" t="s">
        <v>407</v>
      </c>
      <c r="B10" s="158" t="s">
        <v>133</v>
      </c>
      <c r="C10" s="167" t="s">
        <v>438</v>
      </c>
      <c r="D10" s="176">
        <v>2016</v>
      </c>
      <c r="E10" s="167" t="s">
        <v>438</v>
      </c>
      <c r="F10" s="159" t="s">
        <v>439</v>
      </c>
      <c r="G10" s="158" t="s">
        <v>136</v>
      </c>
      <c r="H10" s="158" t="s">
        <v>136</v>
      </c>
      <c r="I10" s="159" t="s">
        <v>424</v>
      </c>
      <c r="J10" s="159" t="s">
        <v>138</v>
      </c>
      <c r="K10" s="167" t="s">
        <v>412</v>
      </c>
      <c r="L10" s="219">
        <v>42572</v>
      </c>
      <c r="M10" s="206">
        <v>0</v>
      </c>
      <c r="N10" s="174">
        <v>220000000</v>
      </c>
      <c r="O10" s="167" t="s">
        <v>413</v>
      </c>
      <c r="P10" s="162">
        <v>220000000</v>
      </c>
      <c r="Q10" s="226" t="s">
        <v>440</v>
      </c>
      <c r="R10" s="169" t="s">
        <v>441</v>
      </c>
      <c r="S10" s="163"/>
      <c r="T10" s="163"/>
      <c r="U10" s="164"/>
      <c r="V10" s="164"/>
      <c r="W10" s="164"/>
      <c r="X10" s="164"/>
      <c r="Y10" s="163"/>
      <c r="Z10" s="163"/>
      <c r="AA10" s="163"/>
      <c r="AB10" s="163"/>
      <c r="AC10" s="163"/>
      <c r="AD10" s="165"/>
      <c r="AE10" s="165"/>
      <c r="AF10" s="165"/>
      <c r="AG10" s="165"/>
      <c r="AH10" s="165"/>
      <c r="AI10" s="165"/>
      <c r="AJ10" s="165">
        <v>220000000</v>
      </c>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6">
        <v>0.8</v>
      </c>
      <c r="BM10" s="175" t="s">
        <v>217</v>
      </c>
    </row>
    <row r="11" spans="1:65">
      <c r="A11" s="218" t="s">
        <v>407</v>
      </c>
      <c r="B11" s="158" t="s">
        <v>133</v>
      </c>
      <c r="C11" s="167" t="s">
        <v>442</v>
      </c>
      <c r="D11" s="176">
        <v>2016</v>
      </c>
      <c r="E11" s="167" t="s">
        <v>442</v>
      </c>
      <c r="F11" s="167" t="s">
        <v>443</v>
      </c>
      <c r="G11" s="158" t="s">
        <v>136</v>
      </c>
      <c r="H11" s="158" t="s">
        <v>136</v>
      </c>
      <c r="I11" s="159" t="s">
        <v>424</v>
      </c>
      <c r="J11" s="159" t="s">
        <v>138</v>
      </c>
      <c r="K11" s="167" t="s">
        <v>229</v>
      </c>
      <c r="L11" s="219">
        <v>42572</v>
      </c>
      <c r="M11" s="206">
        <v>0</v>
      </c>
      <c r="N11" s="174">
        <v>174230000</v>
      </c>
      <c r="O11" s="159" t="s">
        <v>444</v>
      </c>
      <c r="P11" s="162">
        <v>174230000</v>
      </c>
      <c r="Q11" s="227" t="s">
        <v>445</v>
      </c>
      <c r="R11" s="188" t="s">
        <v>446</v>
      </c>
      <c r="S11" s="163"/>
      <c r="T11" s="163"/>
      <c r="U11" s="164"/>
      <c r="V11" s="164"/>
      <c r="W11" s="164"/>
      <c r="X11" s="164"/>
      <c r="Y11" s="163"/>
      <c r="Z11" s="163"/>
      <c r="AA11" s="163"/>
      <c r="AB11" s="163"/>
      <c r="AC11" s="163"/>
      <c r="AD11" s="165">
        <v>174230000</v>
      </c>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165"/>
      <c r="BF11" s="165"/>
      <c r="BG11" s="165"/>
      <c r="BH11" s="165"/>
      <c r="BI11" s="165"/>
      <c r="BJ11" s="165"/>
      <c r="BK11" s="165"/>
      <c r="BL11" s="166">
        <v>0.2</v>
      </c>
      <c r="BM11" s="175" t="s">
        <v>217</v>
      </c>
    </row>
    <row r="12" spans="1:65">
      <c r="A12" s="218" t="s">
        <v>407</v>
      </c>
      <c r="B12" s="158" t="s">
        <v>133</v>
      </c>
      <c r="C12" s="167" t="s">
        <v>447</v>
      </c>
      <c r="D12" s="176">
        <v>2016</v>
      </c>
      <c r="E12" s="167" t="s">
        <v>447</v>
      </c>
      <c r="F12" s="159" t="s">
        <v>448</v>
      </c>
      <c r="G12" s="159" t="s">
        <v>191</v>
      </c>
      <c r="H12" s="159" t="s">
        <v>192</v>
      </c>
      <c r="I12" s="167" t="s">
        <v>449</v>
      </c>
      <c r="J12" s="159" t="s">
        <v>138</v>
      </c>
      <c r="K12" s="167" t="s">
        <v>412</v>
      </c>
      <c r="L12" s="219">
        <v>42572</v>
      </c>
      <c r="M12" s="206">
        <v>85889635</v>
      </c>
      <c r="N12" s="174">
        <v>334283389</v>
      </c>
      <c r="O12" s="167" t="s">
        <v>413</v>
      </c>
      <c r="P12" s="162">
        <v>248393754</v>
      </c>
      <c r="Q12" s="226" t="s">
        <v>141</v>
      </c>
      <c r="R12" s="169" t="s">
        <v>141</v>
      </c>
      <c r="S12" s="163"/>
      <c r="T12" s="163"/>
      <c r="U12" s="164"/>
      <c r="V12" s="164"/>
      <c r="W12" s="164"/>
      <c r="X12" s="164"/>
      <c r="Y12" s="163"/>
      <c r="Z12" s="163"/>
      <c r="AA12" s="163"/>
      <c r="AB12" s="163"/>
      <c r="AC12" s="163"/>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v>248393754</v>
      </c>
      <c r="BL12" s="187">
        <v>0.8</v>
      </c>
      <c r="BM12" s="175" t="s">
        <v>217</v>
      </c>
    </row>
    <row r="13" spans="1:65">
      <c r="A13" s="218" t="s">
        <v>432</v>
      </c>
      <c r="B13" s="158" t="s">
        <v>133</v>
      </c>
      <c r="C13" s="222" t="s">
        <v>450</v>
      </c>
      <c r="D13" s="176">
        <v>2016</v>
      </c>
      <c r="E13" s="167" t="s">
        <v>450</v>
      </c>
      <c r="F13" s="167" t="s">
        <v>451</v>
      </c>
      <c r="G13" s="158" t="s">
        <v>136</v>
      </c>
      <c r="H13" s="158" t="s">
        <v>136</v>
      </c>
      <c r="I13" s="159" t="s">
        <v>424</v>
      </c>
      <c r="J13" s="159" t="s">
        <v>138</v>
      </c>
      <c r="K13" s="167" t="s">
        <v>215</v>
      </c>
      <c r="L13" s="219">
        <v>42572</v>
      </c>
      <c r="M13" s="206">
        <v>0</v>
      </c>
      <c r="N13" s="174">
        <v>140000000</v>
      </c>
      <c r="O13" s="167" t="s">
        <v>430</v>
      </c>
      <c r="P13" s="162">
        <v>140000000</v>
      </c>
      <c r="Q13" s="226" t="s">
        <v>225</v>
      </c>
      <c r="R13" s="177" t="s">
        <v>452</v>
      </c>
      <c r="S13" s="163"/>
      <c r="T13" s="163"/>
      <c r="U13" s="164"/>
      <c r="V13" s="164"/>
      <c r="W13" s="164"/>
      <c r="X13" s="164"/>
      <c r="Y13" s="163"/>
      <c r="Z13" s="163"/>
      <c r="AA13" s="163"/>
      <c r="AB13" s="163"/>
      <c r="AC13" s="163"/>
      <c r="AD13" s="172"/>
      <c r="AE13" s="172">
        <v>28000000</v>
      </c>
      <c r="AF13" s="172"/>
      <c r="AG13" s="172"/>
      <c r="AH13" s="172"/>
      <c r="AI13" s="172"/>
      <c r="AJ13" s="172"/>
      <c r="AK13" s="172"/>
      <c r="AL13" s="172"/>
      <c r="AM13" s="172"/>
      <c r="AN13" s="172"/>
      <c r="AO13" s="172"/>
      <c r="AP13" s="172">
        <v>28000000</v>
      </c>
      <c r="AQ13" s="172"/>
      <c r="AR13" s="172"/>
      <c r="AS13" s="172"/>
      <c r="AT13" s="172"/>
      <c r="AU13" s="172"/>
      <c r="AV13" s="172"/>
      <c r="AW13" s="172">
        <v>28000000</v>
      </c>
      <c r="AX13" s="172">
        <v>28000000</v>
      </c>
      <c r="AY13" s="172"/>
      <c r="AZ13" s="172"/>
      <c r="BA13" s="172">
        <v>28000000</v>
      </c>
      <c r="BB13" s="172"/>
      <c r="BC13" s="172"/>
      <c r="BD13" s="172"/>
      <c r="BE13" s="172"/>
      <c r="BF13" s="172"/>
      <c r="BG13" s="172"/>
      <c r="BH13" s="172"/>
      <c r="BI13" s="172"/>
      <c r="BJ13" s="172"/>
      <c r="BK13" s="172"/>
      <c r="BL13" s="166">
        <v>0.8</v>
      </c>
      <c r="BM13" s="175" t="s">
        <v>217</v>
      </c>
    </row>
    <row r="14" spans="1:65">
      <c r="A14" s="218" t="s">
        <v>407</v>
      </c>
      <c r="B14" s="158" t="s">
        <v>148</v>
      </c>
      <c r="C14" s="175" t="s">
        <v>453</v>
      </c>
      <c r="D14" s="176">
        <v>2016</v>
      </c>
      <c r="E14" s="175" t="s">
        <v>453</v>
      </c>
      <c r="F14" s="159" t="s">
        <v>454</v>
      </c>
      <c r="G14" s="159" t="s">
        <v>191</v>
      </c>
      <c r="H14" s="159" t="s">
        <v>274</v>
      </c>
      <c r="I14" s="167" t="s">
        <v>275</v>
      </c>
      <c r="J14" s="159" t="s">
        <v>152</v>
      </c>
      <c r="K14" s="159" t="s">
        <v>309</v>
      </c>
      <c r="L14" s="219">
        <v>42572</v>
      </c>
      <c r="M14" s="206">
        <v>165311396</v>
      </c>
      <c r="N14" s="174">
        <v>826543004</v>
      </c>
      <c r="O14" s="167" t="s">
        <v>413</v>
      </c>
      <c r="P14" s="162">
        <v>661231608</v>
      </c>
      <c r="Q14" s="226" t="s">
        <v>141</v>
      </c>
      <c r="R14" s="169" t="s">
        <v>455</v>
      </c>
      <c r="S14" s="163"/>
      <c r="T14" s="163"/>
      <c r="U14" s="164"/>
      <c r="V14" s="164"/>
      <c r="W14" s="164"/>
      <c r="X14" s="164"/>
      <c r="Y14" s="163"/>
      <c r="Z14" s="163"/>
      <c r="AA14" s="163"/>
      <c r="AB14" s="163"/>
      <c r="AC14" s="163"/>
      <c r="AD14" s="165"/>
      <c r="AE14" s="165"/>
      <c r="AF14" s="165"/>
      <c r="AG14" s="165"/>
      <c r="AH14" s="165"/>
      <c r="AI14" s="165"/>
      <c r="AJ14" s="165"/>
      <c r="AK14" s="165"/>
      <c r="AL14" s="165"/>
      <c r="AM14" s="165"/>
      <c r="AN14" s="165"/>
      <c r="AO14" s="165"/>
      <c r="AP14" s="165"/>
      <c r="AQ14" s="165"/>
      <c r="AR14" s="165"/>
      <c r="AS14" s="165"/>
      <c r="AT14" s="165"/>
      <c r="AU14" s="165"/>
      <c r="AV14" s="165"/>
      <c r="AW14" s="165"/>
      <c r="AX14" s="165"/>
      <c r="AY14" s="165"/>
      <c r="AZ14" s="165"/>
      <c r="BA14" s="165"/>
      <c r="BB14" s="165"/>
      <c r="BC14" s="165"/>
      <c r="BD14" s="165"/>
      <c r="BE14" s="165"/>
      <c r="BF14" s="165"/>
      <c r="BG14" s="165"/>
      <c r="BH14" s="165"/>
      <c r="BI14" s="165"/>
      <c r="BJ14" s="165"/>
      <c r="BK14" s="165">
        <v>661231608</v>
      </c>
      <c r="BL14" s="187">
        <v>0.2</v>
      </c>
      <c r="BM14" s="175" t="s">
        <v>217</v>
      </c>
    </row>
    <row r="15" spans="1:65">
      <c r="A15" s="218" t="s">
        <v>407</v>
      </c>
      <c r="B15" s="158" t="s">
        <v>148</v>
      </c>
      <c r="C15" s="175" t="s">
        <v>456</v>
      </c>
      <c r="D15" s="176">
        <v>2016</v>
      </c>
      <c r="E15" s="175" t="s">
        <v>456</v>
      </c>
      <c r="F15" s="159" t="s">
        <v>457</v>
      </c>
      <c r="G15" s="158" t="s">
        <v>136</v>
      </c>
      <c r="H15" s="158" t="s">
        <v>136</v>
      </c>
      <c r="I15" s="159" t="s">
        <v>424</v>
      </c>
      <c r="J15" s="159" t="s">
        <v>152</v>
      </c>
      <c r="K15" s="159" t="s">
        <v>153</v>
      </c>
      <c r="L15" s="219">
        <v>42572</v>
      </c>
      <c r="M15" s="206">
        <v>0</v>
      </c>
      <c r="N15" s="174">
        <v>928751750</v>
      </c>
      <c r="O15" s="167" t="s">
        <v>413</v>
      </c>
      <c r="P15" s="162">
        <v>928751750</v>
      </c>
      <c r="Q15" s="226" t="s">
        <v>252</v>
      </c>
      <c r="R15" s="169" t="s">
        <v>253</v>
      </c>
      <c r="S15" s="163"/>
      <c r="T15" s="163"/>
      <c r="U15" s="164"/>
      <c r="V15" s="164"/>
      <c r="W15" s="164"/>
      <c r="X15" s="164"/>
      <c r="Y15" s="163"/>
      <c r="Z15" s="163"/>
      <c r="AA15" s="163"/>
      <c r="AB15" s="163"/>
      <c r="AC15" s="163"/>
      <c r="AD15" s="165"/>
      <c r="AE15" s="165"/>
      <c r="AF15" s="165"/>
      <c r="AG15" s="165"/>
      <c r="AH15" s="165"/>
      <c r="AI15" s="165"/>
      <c r="AJ15" s="165"/>
      <c r="AK15" s="165">
        <v>232187937.5</v>
      </c>
      <c r="AL15" s="165"/>
      <c r="AM15" s="165"/>
      <c r="AN15" s="165"/>
      <c r="AO15" s="165"/>
      <c r="AP15" s="165"/>
      <c r="AQ15" s="165"/>
      <c r="AR15" s="165"/>
      <c r="AS15" s="165"/>
      <c r="AT15" s="165"/>
      <c r="AU15" s="165"/>
      <c r="AV15" s="165"/>
      <c r="AW15" s="165"/>
      <c r="AX15" s="165"/>
      <c r="AY15" s="165"/>
      <c r="AZ15" s="165"/>
      <c r="BA15" s="165"/>
      <c r="BB15" s="165">
        <v>232187937.5</v>
      </c>
      <c r="BC15" s="165">
        <v>232187937.5</v>
      </c>
      <c r="BD15" s="165"/>
      <c r="BE15" s="165"/>
      <c r="BF15" s="165"/>
      <c r="BG15" s="165"/>
      <c r="BH15" s="165">
        <v>232187937.5</v>
      </c>
      <c r="BI15" s="165"/>
      <c r="BJ15" s="165"/>
      <c r="BK15" s="165"/>
      <c r="BL15" s="166">
        <v>0.8</v>
      </c>
      <c r="BM15" s="175" t="s">
        <v>217</v>
      </c>
    </row>
    <row r="16" spans="1:65">
      <c r="A16" s="218" t="s">
        <v>407</v>
      </c>
      <c r="B16" s="158" t="s">
        <v>148</v>
      </c>
      <c r="C16" s="175" t="s">
        <v>458</v>
      </c>
      <c r="D16" s="176">
        <v>2016</v>
      </c>
      <c r="E16" s="175" t="s">
        <v>458</v>
      </c>
      <c r="F16" s="159" t="s">
        <v>459</v>
      </c>
      <c r="G16" s="159" t="s">
        <v>151</v>
      </c>
      <c r="H16" s="159" t="s">
        <v>151</v>
      </c>
      <c r="I16" s="159" t="s">
        <v>151</v>
      </c>
      <c r="J16" s="159" t="s">
        <v>152</v>
      </c>
      <c r="K16" s="159" t="s">
        <v>153</v>
      </c>
      <c r="L16" s="219">
        <v>42572</v>
      </c>
      <c r="M16" s="206">
        <v>0</v>
      </c>
      <c r="N16" s="174">
        <v>8000000000</v>
      </c>
      <c r="O16" s="167" t="s">
        <v>413</v>
      </c>
      <c r="P16" s="162">
        <v>8000000000</v>
      </c>
      <c r="Q16" s="226" t="s">
        <v>141</v>
      </c>
      <c r="R16" s="169" t="s">
        <v>141</v>
      </c>
      <c r="S16" s="163"/>
      <c r="T16" s="163"/>
      <c r="U16" s="164"/>
      <c r="V16" s="164"/>
      <c r="W16" s="164"/>
      <c r="X16" s="164"/>
      <c r="Y16" s="163"/>
      <c r="Z16" s="163"/>
      <c r="AA16" s="163"/>
      <c r="AB16" s="163"/>
      <c r="AC16" s="163"/>
      <c r="AD16" s="165"/>
      <c r="AE16" s="165"/>
      <c r="AF16" s="165"/>
      <c r="AG16" s="165"/>
      <c r="AH16" s="165"/>
      <c r="AI16" s="165"/>
      <c r="AJ16" s="165"/>
      <c r="AK16" s="165"/>
      <c r="AL16" s="165"/>
      <c r="AM16" s="165"/>
      <c r="AN16" s="165"/>
      <c r="AO16" s="165"/>
      <c r="AP16" s="165"/>
      <c r="AQ16" s="165"/>
      <c r="AR16" s="165"/>
      <c r="AS16" s="165"/>
      <c r="AT16" s="165"/>
      <c r="AU16" s="165"/>
      <c r="AV16" s="165"/>
      <c r="AW16" s="165"/>
      <c r="AX16" s="165"/>
      <c r="AY16" s="165"/>
      <c r="AZ16" s="165"/>
      <c r="BA16" s="165"/>
      <c r="BB16" s="165"/>
      <c r="BC16" s="165"/>
      <c r="BD16" s="165"/>
      <c r="BE16" s="165"/>
      <c r="BF16" s="165"/>
      <c r="BG16" s="165"/>
      <c r="BH16" s="165"/>
      <c r="BI16" s="165"/>
      <c r="BJ16" s="165"/>
      <c r="BK16" s="165">
        <v>8000000000</v>
      </c>
      <c r="BL16" s="166">
        <v>0.8</v>
      </c>
      <c r="BM16" s="175" t="s">
        <v>217</v>
      </c>
    </row>
    <row r="17" spans="1:65">
      <c r="A17" s="218" t="s">
        <v>407</v>
      </c>
      <c r="B17" s="158" t="s">
        <v>148</v>
      </c>
      <c r="C17" s="189" t="s">
        <v>460</v>
      </c>
      <c r="D17" s="176">
        <v>2016</v>
      </c>
      <c r="E17" s="189" t="s">
        <v>460</v>
      </c>
      <c r="F17" s="190" t="s">
        <v>461</v>
      </c>
      <c r="G17" s="158" t="s">
        <v>167</v>
      </c>
      <c r="H17" s="158" t="s">
        <v>168</v>
      </c>
      <c r="I17" s="167" t="s">
        <v>220</v>
      </c>
      <c r="J17" s="159" t="s">
        <v>152</v>
      </c>
      <c r="K17" s="159" t="s">
        <v>462</v>
      </c>
      <c r="L17" s="219">
        <v>42572</v>
      </c>
      <c r="M17" s="206">
        <v>79687500</v>
      </c>
      <c r="N17" s="174">
        <v>149637500</v>
      </c>
      <c r="O17" s="167" t="s">
        <v>430</v>
      </c>
      <c r="P17" s="162">
        <v>69950000</v>
      </c>
      <c r="Q17" s="228" t="s">
        <v>221</v>
      </c>
      <c r="R17" s="191" t="s">
        <v>463</v>
      </c>
      <c r="S17" s="163"/>
      <c r="T17" s="163"/>
      <c r="U17" s="164"/>
      <c r="V17" s="164"/>
      <c r="W17" s="164"/>
      <c r="X17" s="164"/>
      <c r="Y17" s="163"/>
      <c r="Z17" s="163"/>
      <c r="AA17" s="163"/>
      <c r="AB17" s="163"/>
      <c r="AC17" s="163"/>
      <c r="AD17" s="165"/>
      <c r="AE17" s="165">
        <v>69950000</v>
      </c>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6">
        <v>0.2</v>
      </c>
      <c r="BM17" s="175" t="s">
        <v>217</v>
      </c>
    </row>
    <row r="18" spans="1:65">
      <c r="A18" s="218" t="s">
        <v>407</v>
      </c>
      <c r="B18" s="158" t="s">
        <v>148</v>
      </c>
      <c r="C18" s="189" t="s">
        <v>464</v>
      </c>
      <c r="D18" s="176">
        <v>2016</v>
      </c>
      <c r="E18" s="189" t="s">
        <v>464</v>
      </c>
      <c r="F18" s="190" t="s">
        <v>465</v>
      </c>
      <c r="G18" s="158" t="s">
        <v>191</v>
      </c>
      <c r="H18" s="158" t="s">
        <v>466</v>
      </c>
      <c r="I18" s="190" t="s">
        <v>467</v>
      </c>
      <c r="J18" s="159" t="s">
        <v>152</v>
      </c>
      <c r="K18" s="159" t="s">
        <v>309</v>
      </c>
      <c r="L18" s="219">
        <v>42572</v>
      </c>
      <c r="M18" s="206">
        <v>41800000</v>
      </c>
      <c r="N18" s="174">
        <v>213240419</v>
      </c>
      <c r="O18" s="167" t="s">
        <v>413</v>
      </c>
      <c r="P18" s="162">
        <v>171440419</v>
      </c>
      <c r="Q18" s="228" t="s">
        <v>247</v>
      </c>
      <c r="R18" s="191" t="s">
        <v>468</v>
      </c>
      <c r="S18" s="163"/>
      <c r="T18" s="163"/>
      <c r="U18" s="164"/>
      <c r="V18" s="164"/>
      <c r="W18" s="164"/>
      <c r="X18" s="164"/>
      <c r="Y18" s="163"/>
      <c r="Z18" s="163"/>
      <c r="AA18" s="163"/>
      <c r="AB18" s="163"/>
      <c r="AC18" s="163"/>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5"/>
      <c r="BA18" s="165"/>
      <c r="BB18" s="165"/>
      <c r="BC18" s="165"/>
      <c r="BD18" s="165"/>
      <c r="BE18" s="165"/>
      <c r="BF18" s="165"/>
      <c r="BG18" s="165"/>
      <c r="BH18" s="165">
        <v>171440419</v>
      </c>
      <c r="BI18" s="165"/>
      <c r="BJ18" s="165"/>
      <c r="BK18" s="165"/>
      <c r="BL18" s="166">
        <v>0.2</v>
      </c>
      <c r="BM18" s="175" t="s">
        <v>217</v>
      </c>
    </row>
    <row r="19" spans="1:65">
      <c r="A19" s="218" t="s">
        <v>407</v>
      </c>
      <c r="B19" s="158" t="s">
        <v>148</v>
      </c>
      <c r="C19" s="189" t="s">
        <v>469</v>
      </c>
      <c r="D19" s="176">
        <v>2016</v>
      </c>
      <c r="E19" s="189" t="s">
        <v>469</v>
      </c>
      <c r="F19" s="159" t="s">
        <v>470</v>
      </c>
      <c r="G19" s="159" t="s">
        <v>191</v>
      </c>
      <c r="H19" s="159" t="s">
        <v>192</v>
      </c>
      <c r="I19" s="159" t="s">
        <v>471</v>
      </c>
      <c r="J19" s="159" t="s">
        <v>152</v>
      </c>
      <c r="K19" s="159" t="s">
        <v>309</v>
      </c>
      <c r="L19" s="219">
        <v>42572</v>
      </c>
      <c r="M19" s="206">
        <v>412604428</v>
      </c>
      <c r="N19" s="174">
        <v>2054359668</v>
      </c>
      <c r="O19" s="167" t="s">
        <v>413</v>
      </c>
      <c r="P19" s="162">
        <v>1641755240</v>
      </c>
      <c r="Q19" s="226" t="s">
        <v>247</v>
      </c>
      <c r="R19" s="169" t="s">
        <v>247</v>
      </c>
      <c r="S19" s="163"/>
      <c r="T19" s="163"/>
      <c r="U19" s="164"/>
      <c r="V19" s="164"/>
      <c r="W19" s="164"/>
      <c r="X19" s="164"/>
      <c r="Y19" s="163"/>
      <c r="Z19" s="163"/>
      <c r="AA19" s="163"/>
      <c r="AB19" s="163"/>
      <c r="AC19" s="163"/>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c r="BG19" s="165"/>
      <c r="BH19" s="165">
        <v>1641755240</v>
      </c>
      <c r="BI19" s="165"/>
      <c r="BJ19" s="165"/>
      <c r="BK19" s="165"/>
      <c r="BL19" s="166">
        <v>0.2</v>
      </c>
      <c r="BM19" s="175" t="s">
        <v>217</v>
      </c>
    </row>
    <row r="20" spans="1:65" ht="112.5">
      <c r="A20" s="218" t="s">
        <v>432</v>
      </c>
      <c r="B20" s="159" t="s">
        <v>181</v>
      </c>
      <c r="C20" s="222" t="s">
        <v>472</v>
      </c>
      <c r="D20" s="158">
        <v>2016</v>
      </c>
      <c r="E20" s="167" t="s">
        <v>472</v>
      </c>
      <c r="F20" s="159" t="s">
        <v>473</v>
      </c>
      <c r="G20" s="158" t="s">
        <v>136</v>
      </c>
      <c r="H20" s="158" t="s">
        <v>136</v>
      </c>
      <c r="I20" s="159" t="s">
        <v>424</v>
      </c>
      <c r="J20" s="167" t="s">
        <v>184</v>
      </c>
      <c r="K20" s="158" t="s">
        <v>474</v>
      </c>
      <c r="L20" s="219">
        <v>42572</v>
      </c>
      <c r="M20" s="206">
        <v>335614932</v>
      </c>
      <c r="N20" s="174">
        <v>1035614932</v>
      </c>
      <c r="O20" s="167" t="s">
        <v>475</v>
      </c>
      <c r="P20" s="162">
        <v>700000000</v>
      </c>
      <c r="Q20" s="226" t="s">
        <v>476</v>
      </c>
      <c r="R20" s="169" t="s">
        <v>477</v>
      </c>
      <c r="S20" s="163"/>
      <c r="T20" s="163"/>
      <c r="U20" s="164"/>
      <c r="V20" s="164"/>
      <c r="W20" s="164"/>
      <c r="X20" s="164"/>
      <c r="Y20" s="163"/>
      <c r="Z20" s="163"/>
      <c r="AA20" s="163"/>
      <c r="AB20" s="163"/>
      <c r="AC20" s="163"/>
      <c r="AD20" s="165"/>
      <c r="AE20" s="165"/>
      <c r="AF20" s="165"/>
      <c r="AG20" s="165"/>
      <c r="AH20" s="165"/>
      <c r="AI20" s="165"/>
      <c r="AJ20" s="165"/>
      <c r="AK20" s="165">
        <v>700000000</v>
      </c>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6">
        <v>0.8</v>
      </c>
      <c r="BM20" s="175" t="s">
        <v>217</v>
      </c>
    </row>
    <row r="21" spans="1:65" ht="101.25">
      <c r="A21" s="218" t="s">
        <v>407</v>
      </c>
      <c r="B21" s="159" t="s">
        <v>181</v>
      </c>
      <c r="C21" s="190" t="s">
        <v>478</v>
      </c>
      <c r="D21" s="158">
        <v>2016</v>
      </c>
      <c r="E21" s="190" t="s">
        <v>478</v>
      </c>
      <c r="F21" s="190" t="s">
        <v>479</v>
      </c>
      <c r="G21" s="158" t="s">
        <v>136</v>
      </c>
      <c r="H21" s="158" t="s">
        <v>136</v>
      </c>
      <c r="I21" s="159" t="s">
        <v>424</v>
      </c>
      <c r="J21" s="167" t="s">
        <v>184</v>
      </c>
      <c r="K21" s="158" t="s">
        <v>480</v>
      </c>
      <c r="L21" s="219">
        <v>42572</v>
      </c>
      <c r="M21" s="206">
        <v>0</v>
      </c>
      <c r="N21" s="174">
        <v>158618191</v>
      </c>
      <c r="O21" s="159" t="s">
        <v>481</v>
      </c>
      <c r="P21" s="162">
        <v>158618191</v>
      </c>
      <c r="Q21" s="226" t="s">
        <v>431</v>
      </c>
      <c r="R21" s="169" t="s">
        <v>431</v>
      </c>
      <c r="S21" s="163"/>
      <c r="T21" s="163"/>
      <c r="U21" s="164"/>
      <c r="V21" s="164"/>
      <c r="W21" s="164"/>
      <c r="X21" s="164"/>
      <c r="Y21" s="163"/>
      <c r="Z21" s="163"/>
      <c r="AA21" s="163"/>
      <c r="AB21" s="163"/>
      <c r="AC21" s="163"/>
      <c r="AD21" s="165"/>
      <c r="AE21" s="165"/>
      <c r="AF21" s="165"/>
      <c r="AG21" s="165"/>
      <c r="AH21" s="165"/>
      <c r="AI21" s="165"/>
      <c r="AJ21" s="165"/>
      <c r="AK21" s="165"/>
      <c r="AL21" s="165"/>
      <c r="AM21" s="165"/>
      <c r="AN21" s="165"/>
      <c r="AO21" s="165"/>
      <c r="AP21" s="165"/>
      <c r="AQ21" s="165"/>
      <c r="AR21" s="165"/>
      <c r="AS21" s="165"/>
      <c r="AT21" s="165"/>
      <c r="AU21" s="165"/>
      <c r="AV21" s="165"/>
      <c r="AW21" s="165"/>
      <c r="AX21" s="165"/>
      <c r="AY21" s="165"/>
      <c r="AZ21" s="165"/>
      <c r="BA21" s="165"/>
      <c r="BB21" s="165"/>
      <c r="BC21" s="165"/>
      <c r="BD21" s="165">
        <v>158618191</v>
      </c>
      <c r="BE21" s="165"/>
      <c r="BF21" s="165"/>
      <c r="BG21" s="165"/>
      <c r="BH21" s="165"/>
      <c r="BI21" s="165"/>
      <c r="BJ21" s="165"/>
      <c r="BK21" s="165"/>
      <c r="BL21" s="166">
        <v>0.8</v>
      </c>
      <c r="BM21" s="175" t="s">
        <v>217</v>
      </c>
    </row>
    <row r="22" spans="1:65">
      <c r="A22" s="218" t="s">
        <v>407</v>
      </c>
      <c r="B22" s="158" t="s">
        <v>133</v>
      </c>
      <c r="C22" s="167" t="s">
        <v>482</v>
      </c>
      <c r="D22" s="159">
        <v>2016</v>
      </c>
      <c r="E22" s="167" t="s">
        <v>482</v>
      </c>
      <c r="F22" s="159" t="s">
        <v>483</v>
      </c>
      <c r="G22" s="158" t="s">
        <v>136</v>
      </c>
      <c r="H22" s="158" t="s">
        <v>136</v>
      </c>
      <c r="I22" s="159" t="s">
        <v>424</v>
      </c>
      <c r="J22" s="159" t="s">
        <v>138</v>
      </c>
      <c r="K22" s="167" t="s">
        <v>412</v>
      </c>
      <c r="L22" s="192">
        <v>42598</v>
      </c>
      <c r="M22" s="206">
        <v>0</v>
      </c>
      <c r="N22" s="186">
        <v>152656584</v>
      </c>
      <c r="O22" s="167" t="s">
        <v>413</v>
      </c>
      <c r="P22" s="162">
        <v>152656584</v>
      </c>
      <c r="Q22" s="226" t="s">
        <v>141</v>
      </c>
      <c r="R22" s="169" t="s">
        <v>141</v>
      </c>
      <c r="S22" s="170"/>
      <c r="T22" s="170"/>
      <c r="U22" s="171"/>
      <c r="V22" s="171"/>
      <c r="W22" s="171"/>
      <c r="X22" s="171"/>
      <c r="Y22" s="170"/>
      <c r="Z22" s="170"/>
      <c r="AA22" s="170"/>
      <c r="AB22" s="170"/>
      <c r="AC22" s="170"/>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65">
        <v>152656584</v>
      </c>
      <c r="BL22" s="187">
        <v>0.8</v>
      </c>
      <c r="BM22" s="160" t="s">
        <v>217</v>
      </c>
    </row>
    <row r="23" spans="1:65">
      <c r="A23" s="218" t="s">
        <v>407</v>
      </c>
      <c r="B23" s="158" t="s">
        <v>133</v>
      </c>
      <c r="C23" s="167" t="s">
        <v>484</v>
      </c>
      <c r="D23" s="159">
        <v>2016</v>
      </c>
      <c r="E23" s="167" t="s">
        <v>484</v>
      </c>
      <c r="F23" s="159" t="s">
        <v>485</v>
      </c>
      <c r="G23" s="158" t="s">
        <v>136</v>
      </c>
      <c r="H23" s="158" t="s">
        <v>136</v>
      </c>
      <c r="I23" s="159" t="s">
        <v>424</v>
      </c>
      <c r="J23" s="159" t="s">
        <v>138</v>
      </c>
      <c r="K23" s="159" t="s">
        <v>486</v>
      </c>
      <c r="L23" s="192">
        <v>42598</v>
      </c>
      <c r="M23" s="206">
        <v>0</v>
      </c>
      <c r="N23" s="186">
        <v>115475720</v>
      </c>
      <c r="O23" s="167" t="s">
        <v>437</v>
      </c>
      <c r="P23" s="162">
        <v>115475720</v>
      </c>
      <c r="Q23" s="226" t="s">
        <v>141</v>
      </c>
      <c r="R23" s="169" t="s">
        <v>141</v>
      </c>
      <c r="S23" s="170"/>
      <c r="T23" s="170"/>
      <c r="U23" s="171"/>
      <c r="V23" s="171"/>
      <c r="W23" s="171"/>
      <c r="X23" s="171"/>
      <c r="Y23" s="170"/>
      <c r="Z23" s="170"/>
      <c r="AA23" s="170"/>
      <c r="AB23" s="170"/>
      <c r="AC23" s="170"/>
      <c r="AD23" s="172"/>
      <c r="AE23" s="172"/>
      <c r="AF23" s="172"/>
      <c r="AG23" s="172"/>
      <c r="AH23" s="172"/>
      <c r="AI23" s="172"/>
      <c r="AJ23" s="172"/>
      <c r="AK23" s="172"/>
      <c r="AL23" s="172"/>
      <c r="AM23" s="172"/>
      <c r="AN23" s="172"/>
      <c r="AO23" s="172"/>
      <c r="AP23" s="172"/>
      <c r="AQ23" s="172"/>
      <c r="AR23" s="172"/>
      <c r="AS23" s="172"/>
      <c r="AT23" s="172"/>
      <c r="AU23" s="172"/>
      <c r="AV23" s="172"/>
      <c r="AW23" s="172"/>
      <c r="AX23" s="172"/>
      <c r="AY23" s="172"/>
      <c r="AZ23" s="172"/>
      <c r="BA23" s="172"/>
      <c r="BB23" s="172"/>
      <c r="BC23" s="172"/>
      <c r="BD23" s="172"/>
      <c r="BE23" s="172"/>
      <c r="BF23" s="172"/>
      <c r="BG23" s="172"/>
      <c r="BH23" s="172"/>
      <c r="BI23" s="172"/>
      <c r="BJ23" s="172"/>
      <c r="BK23" s="165">
        <v>115475720</v>
      </c>
      <c r="BL23" s="187">
        <v>0.8</v>
      </c>
      <c r="BM23" s="160" t="s">
        <v>217</v>
      </c>
    </row>
    <row r="24" spans="1:65">
      <c r="A24" s="218" t="s">
        <v>407</v>
      </c>
      <c r="B24" s="158" t="s">
        <v>133</v>
      </c>
      <c r="C24" s="167" t="s">
        <v>487</v>
      </c>
      <c r="D24" s="159">
        <v>2016</v>
      </c>
      <c r="E24" s="167" t="s">
        <v>487</v>
      </c>
      <c r="F24" s="159" t="s">
        <v>488</v>
      </c>
      <c r="G24" s="158" t="s">
        <v>191</v>
      </c>
      <c r="H24" s="158" t="s">
        <v>416</v>
      </c>
      <c r="I24" s="159" t="s">
        <v>417</v>
      </c>
      <c r="J24" s="159" t="s">
        <v>138</v>
      </c>
      <c r="K24" s="167" t="s">
        <v>412</v>
      </c>
      <c r="L24" s="192">
        <v>42598</v>
      </c>
      <c r="M24" s="206">
        <v>338542525</v>
      </c>
      <c r="N24" s="186">
        <v>638354450</v>
      </c>
      <c r="O24" s="167" t="s">
        <v>413</v>
      </c>
      <c r="P24" s="162">
        <v>299811925</v>
      </c>
      <c r="Q24" s="226" t="s">
        <v>141</v>
      </c>
      <c r="R24" s="169" t="s">
        <v>141</v>
      </c>
      <c r="S24" s="171"/>
      <c r="T24" s="171"/>
      <c r="U24" s="171"/>
      <c r="V24" s="171"/>
      <c r="W24" s="171"/>
      <c r="X24" s="171"/>
      <c r="Y24" s="171"/>
      <c r="Z24" s="171"/>
      <c r="AA24" s="171"/>
      <c r="AB24" s="171"/>
      <c r="AC24" s="171"/>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c r="BD24" s="172"/>
      <c r="BE24" s="172"/>
      <c r="BF24" s="172"/>
      <c r="BG24" s="172"/>
      <c r="BH24" s="172"/>
      <c r="BI24" s="172"/>
      <c r="BJ24" s="172"/>
      <c r="BK24" s="165">
        <v>299811925</v>
      </c>
      <c r="BL24" s="166">
        <v>0.2</v>
      </c>
      <c r="BM24" s="167" t="s">
        <v>489</v>
      </c>
    </row>
    <row r="25" spans="1:65">
      <c r="A25" s="218" t="s">
        <v>407</v>
      </c>
      <c r="B25" s="158" t="s">
        <v>133</v>
      </c>
      <c r="C25" s="167" t="s">
        <v>490</v>
      </c>
      <c r="D25" s="159">
        <v>2016</v>
      </c>
      <c r="E25" s="167" t="s">
        <v>490</v>
      </c>
      <c r="F25" s="159" t="s">
        <v>491</v>
      </c>
      <c r="G25" s="159" t="s">
        <v>191</v>
      </c>
      <c r="H25" s="159" t="s">
        <v>192</v>
      </c>
      <c r="I25" s="159" t="s">
        <v>492</v>
      </c>
      <c r="J25" s="159" t="s">
        <v>138</v>
      </c>
      <c r="K25" s="167" t="s">
        <v>412</v>
      </c>
      <c r="L25" s="192">
        <v>42598</v>
      </c>
      <c r="M25" s="206">
        <v>25367000</v>
      </c>
      <c r="N25" s="186">
        <v>110700466</v>
      </c>
      <c r="O25" s="167" t="s">
        <v>413</v>
      </c>
      <c r="P25" s="162">
        <v>85333466</v>
      </c>
      <c r="Q25" s="226" t="s">
        <v>141</v>
      </c>
      <c r="R25" s="169" t="s">
        <v>141</v>
      </c>
      <c r="S25" s="170"/>
      <c r="T25" s="170"/>
      <c r="U25" s="171"/>
      <c r="V25" s="171"/>
      <c r="W25" s="171"/>
      <c r="X25" s="171"/>
      <c r="Y25" s="170"/>
      <c r="Z25" s="170"/>
      <c r="AA25" s="170"/>
      <c r="AB25" s="170"/>
      <c r="AC25" s="170"/>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2"/>
      <c r="BH25" s="172"/>
      <c r="BI25" s="172"/>
      <c r="BJ25" s="172"/>
      <c r="BK25" s="165">
        <v>85333466</v>
      </c>
      <c r="BL25" s="187">
        <v>0.8</v>
      </c>
      <c r="BM25" s="160" t="s">
        <v>217</v>
      </c>
    </row>
    <row r="26" spans="1:65">
      <c r="A26" s="218" t="s">
        <v>407</v>
      </c>
      <c r="B26" s="158" t="s">
        <v>133</v>
      </c>
      <c r="C26" s="167" t="s">
        <v>493</v>
      </c>
      <c r="D26" s="159">
        <v>2016</v>
      </c>
      <c r="E26" s="167" t="s">
        <v>493</v>
      </c>
      <c r="F26" s="159" t="s">
        <v>494</v>
      </c>
      <c r="G26" s="159" t="s">
        <v>191</v>
      </c>
      <c r="H26" s="159" t="s">
        <v>274</v>
      </c>
      <c r="I26" s="167" t="s">
        <v>275</v>
      </c>
      <c r="J26" s="159" t="s">
        <v>138</v>
      </c>
      <c r="K26" s="167" t="s">
        <v>412</v>
      </c>
      <c r="L26" s="192">
        <v>42598</v>
      </c>
      <c r="M26" s="206">
        <v>24066304</v>
      </c>
      <c r="N26" s="186">
        <v>119916309</v>
      </c>
      <c r="O26" s="167" t="s">
        <v>413</v>
      </c>
      <c r="P26" s="162">
        <v>95850005</v>
      </c>
      <c r="Q26" s="226" t="s">
        <v>495</v>
      </c>
      <c r="R26" s="159" t="s">
        <v>496</v>
      </c>
      <c r="S26" s="170"/>
      <c r="T26" s="170"/>
      <c r="U26" s="171"/>
      <c r="V26" s="171"/>
      <c r="W26" s="171"/>
      <c r="X26" s="171"/>
      <c r="Y26" s="170"/>
      <c r="Z26" s="170"/>
      <c r="AA26" s="170"/>
      <c r="AB26" s="170"/>
      <c r="AC26" s="170"/>
      <c r="AD26" s="172"/>
      <c r="AE26" s="172"/>
      <c r="AF26" s="172"/>
      <c r="AG26" s="172"/>
      <c r="AH26" s="172">
        <v>31950001.666666668</v>
      </c>
      <c r="AI26" s="172"/>
      <c r="AJ26" s="172"/>
      <c r="AK26" s="172"/>
      <c r="AL26" s="172"/>
      <c r="AM26" s="172"/>
      <c r="AN26" s="172"/>
      <c r="AO26" s="172"/>
      <c r="AP26" s="172"/>
      <c r="AQ26" s="172"/>
      <c r="AR26" s="194"/>
      <c r="AS26" s="172"/>
      <c r="AT26" s="172"/>
      <c r="AU26" s="172"/>
      <c r="AV26" s="172"/>
      <c r="AW26" s="172">
        <v>31950001.666666668</v>
      </c>
      <c r="AX26" s="172"/>
      <c r="AY26" s="172"/>
      <c r="AZ26" s="172"/>
      <c r="BA26" s="172"/>
      <c r="BB26" s="172"/>
      <c r="BC26" s="172"/>
      <c r="BD26" s="172">
        <v>31950001.666666668</v>
      </c>
      <c r="BE26" s="172"/>
      <c r="BF26" s="172"/>
      <c r="BG26" s="172"/>
      <c r="BH26" s="172"/>
      <c r="BI26" s="172"/>
      <c r="BJ26" s="172"/>
      <c r="BK26" s="172"/>
      <c r="BL26" s="166">
        <v>0.2</v>
      </c>
      <c r="BM26" s="160" t="s">
        <v>217</v>
      </c>
    </row>
    <row r="27" spans="1:65">
      <c r="A27" s="218" t="s">
        <v>407</v>
      </c>
      <c r="B27" s="158" t="s">
        <v>148</v>
      </c>
      <c r="C27" s="167" t="s">
        <v>497</v>
      </c>
      <c r="D27" s="159">
        <v>2016</v>
      </c>
      <c r="E27" s="167" t="s">
        <v>497</v>
      </c>
      <c r="F27" s="159" t="s">
        <v>498</v>
      </c>
      <c r="G27" s="159" t="s">
        <v>167</v>
      </c>
      <c r="H27" s="159" t="s">
        <v>207</v>
      </c>
      <c r="I27" s="159" t="s">
        <v>499</v>
      </c>
      <c r="J27" s="159" t="s">
        <v>152</v>
      </c>
      <c r="K27" s="159" t="s">
        <v>462</v>
      </c>
      <c r="L27" s="192">
        <v>42598</v>
      </c>
      <c r="M27" s="206">
        <v>240895640</v>
      </c>
      <c r="N27" s="186">
        <v>478130010</v>
      </c>
      <c r="O27" s="167" t="s">
        <v>430</v>
      </c>
      <c r="P27" s="162">
        <v>237234370</v>
      </c>
      <c r="Q27" s="226" t="s">
        <v>221</v>
      </c>
      <c r="R27" s="169" t="s">
        <v>221</v>
      </c>
      <c r="S27" s="170"/>
      <c r="T27" s="170"/>
      <c r="U27" s="171"/>
      <c r="V27" s="171"/>
      <c r="W27" s="171"/>
      <c r="X27" s="171"/>
      <c r="Y27" s="170"/>
      <c r="Z27" s="170"/>
      <c r="AA27" s="170"/>
      <c r="AB27" s="170"/>
      <c r="AC27" s="170"/>
      <c r="AD27" s="172"/>
      <c r="AE27" s="172">
        <v>237234370</v>
      </c>
      <c r="AF27" s="172"/>
      <c r="AG27" s="172"/>
      <c r="AH27" s="172"/>
      <c r="AI27" s="172"/>
      <c r="AJ27" s="172"/>
      <c r="AK27" s="172"/>
      <c r="AL27" s="172"/>
      <c r="AM27" s="172"/>
      <c r="AN27" s="172"/>
      <c r="AO27" s="172"/>
      <c r="AP27" s="172"/>
      <c r="AQ27" s="172"/>
      <c r="AR27" s="172"/>
      <c r="AS27" s="172"/>
      <c r="AT27" s="172"/>
      <c r="AU27" s="172"/>
      <c r="AV27" s="172"/>
      <c r="AW27" s="172"/>
      <c r="AX27" s="172"/>
      <c r="AY27" s="172"/>
      <c r="AZ27" s="172"/>
      <c r="BA27" s="172"/>
      <c r="BB27" s="172"/>
      <c r="BC27" s="172"/>
      <c r="BD27" s="172"/>
      <c r="BE27" s="172"/>
      <c r="BF27" s="172"/>
      <c r="BG27" s="172"/>
      <c r="BH27" s="172"/>
      <c r="BI27" s="172"/>
      <c r="BJ27" s="172"/>
      <c r="BK27" s="172"/>
      <c r="BL27" s="166">
        <v>0.2</v>
      </c>
      <c r="BM27" s="160" t="s">
        <v>217</v>
      </c>
    </row>
    <row r="28" spans="1:65">
      <c r="A28" s="218" t="s">
        <v>407</v>
      </c>
      <c r="B28" s="158" t="s">
        <v>148</v>
      </c>
      <c r="C28" s="195" t="s">
        <v>500</v>
      </c>
      <c r="D28" s="159">
        <v>2016</v>
      </c>
      <c r="E28" s="195" t="s">
        <v>500</v>
      </c>
      <c r="F28" s="195" t="s">
        <v>501</v>
      </c>
      <c r="G28" s="158" t="s">
        <v>136</v>
      </c>
      <c r="H28" s="158" t="s">
        <v>136</v>
      </c>
      <c r="I28" s="159" t="s">
        <v>424</v>
      </c>
      <c r="J28" s="159" t="s">
        <v>152</v>
      </c>
      <c r="K28" s="159" t="s">
        <v>309</v>
      </c>
      <c r="L28" s="192">
        <v>42598</v>
      </c>
      <c r="M28" s="206">
        <v>0</v>
      </c>
      <c r="N28" s="186">
        <v>94713354</v>
      </c>
      <c r="O28" s="167" t="s">
        <v>430</v>
      </c>
      <c r="P28" s="162">
        <v>94713354</v>
      </c>
      <c r="Q28" s="226" t="s">
        <v>225</v>
      </c>
      <c r="R28" s="177" t="s">
        <v>452</v>
      </c>
      <c r="S28" s="170"/>
      <c r="T28" s="170"/>
      <c r="U28" s="171"/>
      <c r="V28" s="171"/>
      <c r="W28" s="171"/>
      <c r="X28" s="171"/>
      <c r="Y28" s="170"/>
      <c r="Z28" s="170"/>
      <c r="AA28" s="170"/>
      <c r="AB28" s="170"/>
      <c r="AC28" s="170"/>
      <c r="AD28" s="172"/>
      <c r="AE28" s="172">
        <v>18942670.800000001</v>
      </c>
      <c r="AF28" s="172"/>
      <c r="AG28" s="172"/>
      <c r="AH28" s="172"/>
      <c r="AI28" s="172"/>
      <c r="AJ28" s="172"/>
      <c r="AK28" s="172"/>
      <c r="AL28" s="172"/>
      <c r="AM28" s="172"/>
      <c r="AN28" s="172"/>
      <c r="AO28" s="172"/>
      <c r="AP28" s="172">
        <v>18942670.800000001</v>
      </c>
      <c r="AQ28" s="172"/>
      <c r="AR28" s="172"/>
      <c r="AS28" s="172"/>
      <c r="AT28" s="172"/>
      <c r="AU28" s="172"/>
      <c r="AV28" s="172"/>
      <c r="AW28" s="172">
        <v>18942670.800000001</v>
      </c>
      <c r="AX28" s="172">
        <v>18942670.800000001</v>
      </c>
      <c r="AY28" s="172"/>
      <c r="AZ28" s="172"/>
      <c r="BA28" s="172">
        <v>18942670.800000001</v>
      </c>
      <c r="BB28" s="172"/>
      <c r="BC28" s="172"/>
      <c r="BD28" s="172"/>
      <c r="BE28" s="172"/>
      <c r="BF28" s="172"/>
      <c r="BG28" s="172"/>
      <c r="BH28" s="172"/>
      <c r="BI28" s="172"/>
      <c r="BJ28" s="172"/>
      <c r="BK28" s="172"/>
      <c r="BL28" s="166">
        <v>0.8</v>
      </c>
      <c r="BM28" s="160" t="s">
        <v>217</v>
      </c>
    </row>
    <row r="29" spans="1:65">
      <c r="A29" s="218" t="s">
        <v>407</v>
      </c>
      <c r="B29" s="158" t="s">
        <v>148</v>
      </c>
      <c r="C29" s="195" t="s">
        <v>502</v>
      </c>
      <c r="D29" s="159">
        <v>2016</v>
      </c>
      <c r="E29" s="195" t="s">
        <v>502</v>
      </c>
      <c r="F29" s="195" t="s">
        <v>503</v>
      </c>
      <c r="G29" s="158" t="s">
        <v>136</v>
      </c>
      <c r="H29" s="158" t="s">
        <v>136</v>
      </c>
      <c r="I29" s="159" t="s">
        <v>424</v>
      </c>
      <c r="J29" s="159" t="s">
        <v>152</v>
      </c>
      <c r="K29" s="159" t="s">
        <v>309</v>
      </c>
      <c r="L29" s="192">
        <v>42598</v>
      </c>
      <c r="M29" s="206">
        <v>0</v>
      </c>
      <c r="N29" s="186">
        <v>249816000</v>
      </c>
      <c r="O29" s="167" t="s">
        <v>430</v>
      </c>
      <c r="P29" s="162">
        <v>249816000</v>
      </c>
      <c r="Q29" s="226" t="s">
        <v>141</v>
      </c>
      <c r="R29" s="169" t="s">
        <v>141</v>
      </c>
      <c r="S29" s="170"/>
      <c r="T29" s="170"/>
      <c r="U29" s="171"/>
      <c r="V29" s="171"/>
      <c r="W29" s="171"/>
      <c r="X29" s="171"/>
      <c r="Y29" s="170"/>
      <c r="Z29" s="170"/>
      <c r="AA29" s="170"/>
      <c r="AB29" s="170"/>
      <c r="AC29" s="170"/>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65">
        <v>249816000</v>
      </c>
      <c r="BL29" s="187">
        <v>0.8</v>
      </c>
      <c r="BM29" s="160" t="s">
        <v>217</v>
      </c>
    </row>
    <row r="30" spans="1:65">
      <c r="A30" s="218" t="s">
        <v>407</v>
      </c>
      <c r="B30" s="158" t="s">
        <v>148</v>
      </c>
      <c r="C30" s="195" t="s">
        <v>504</v>
      </c>
      <c r="D30" s="159">
        <v>2016</v>
      </c>
      <c r="E30" s="195" t="s">
        <v>504</v>
      </c>
      <c r="F30" s="195" t="s">
        <v>505</v>
      </c>
      <c r="G30" s="159" t="s">
        <v>191</v>
      </c>
      <c r="H30" s="159" t="s">
        <v>192</v>
      </c>
      <c r="I30" s="159" t="s">
        <v>506</v>
      </c>
      <c r="J30" s="159" t="s">
        <v>152</v>
      </c>
      <c r="K30" s="159" t="s">
        <v>309</v>
      </c>
      <c r="L30" s="192">
        <v>42598</v>
      </c>
      <c r="M30" s="206">
        <v>36511548</v>
      </c>
      <c r="N30" s="186">
        <v>181962379</v>
      </c>
      <c r="O30" s="167" t="s">
        <v>430</v>
      </c>
      <c r="P30" s="162">
        <v>145450831</v>
      </c>
      <c r="Q30" s="226" t="s">
        <v>507</v>
      </c>
      <c r="R30" s="188" t="s">
        <v>508</v>
      </c>
      <c r="S30" s="171"/>
      <c r="T30" s="171"/>
      <c r="U30" s="171"/>
      <c r="V30" s="171"/>
      <c r="W30" s="171"/>
      <c r="X30" s="171"/>
      <c r="Y30" s="171"/>
      <c r="Z30" s="171"/>
      <c r="AA30" s="171"/>
      <c r="AB30" s="171"/>
      <c r="AC30" s="171"/>
      <c r="AD30" s="172"/>
      <c r="AE30" s="172"/>
      <c r="AF30" s="172"/>
      <c r="AG30" s="172"/>
      <c r="AH30" s="172"/>
      <c r="AI30" s="172"/>
      <c r="AJ30" s="172"/>
      <c r="AK30" s="172"/>
      <c r="AL30" s="172"/>
      <c r="AM30" s="172"/>
      <c r="AN30" s="172">
        <v>145450831</v>
      </c>
      <c r="AO30" s="172"/>
      <c r="AP30" s="172"/>
      <c r="AQ30" s="172"/>
      <c r="AR30" s="172"/>
      <c r="AS30" s="172"/>
      <c r="AT30" s="172"/>
      <c r="AU30" s="172"/>
      <c r="AV30" s="172"/>
      <c r="AW30" s="172"/>
      <c r="AX30" s="172"/>
      <c r="AY30" s="172"/>
      <c r="AZ30" s="172"/>
      <c r="BA30" s="172"/>
      <c r="BB30" s="172"/>
      <c r="BC30" s="172"/>
      <c r="BD30" s="172"/>
      <c r="BE30" s="172"/>
      <c r="BF30" s="172"/>
      <c r="BG30" s="172"/>
      <c r="BH30" s="172"/>
      <c r="BI30" s="172"/>
      <c r="BJ30" s="172"/>
      <c r="BK30" s="172"/>
      <c r="BL30" s="166">
        <v>0.2</v>
      </c>
      <c r="BM30" s="167" t="s">
        <v>509</v>
      </c>
    </row>
    <row r="31" spans="1:65">
      <c r="A31" s="218" t="s">
        <v>407</v>
      </c>
      <c r="B31" s="158" t="s">
        <v>148</v>
      </c>
      <c r="C31" s="195" t="s">
        <v>510</v>
      </c>
      <c r="D31" s="159">
        <v>2016</v>
      </c>
      <c r="E31" s="195" t="s">
        <v>510</v>
      </c>
      <c r="F31" s="195" t="s">
        <v>511</v>
      </c>
      <c r="G31" s="158" t="s">
        <v>136</v>
      </c>
      <c r="H31" s="158" t="s">
        <v>136</v>
      </c>
      <c r="I31" s="159" t="s">
        <v>424</v>
      </c>
      <c r="J31" s="159" t="s">
        <v>152</v>
      </c>
      <c r="K31" s="159" t="s">
        <v>309</v>
      </c>
      <c r="L31" s="192">
        <v>42598</v>
      </c>
      <c r="M31" s="206">
        <v>0</v>
      </c>
      <c r="N31" s="186">
        <v>212472300</v>
      </c>
      <c r="O31" s="167" t="s">
        <v>430</v>
      </c>
      <c r="P31" s="162">
        <v>212472300</v>
      </c>
      <c r="Q31" s="226" t="s">
        <v>141</v>
      </c>
      <c r="R31" s="188" t="s">
        <v>141</v>
      </c>
      <c r="S31" s="170"/>
      <c r="T31" s="170"/>
      <c r="U31" s="171"/>
      <c r="V31" s="171"/>
      <c r="W31" s="171"/>
      <c r="X31" s="171"/>
      <c r="Y31" s="170"/>
      <c r="Z31" s="170"/>
      <c r="AA31" s="170"/>
      <c r="AB31" s="170"/>
      <c r="AC31" s="170"/>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2"/>
      <c r="BD31" s="172"/>
      <c r="BE31" s="172"/>
      <c r="BF31" s="172"/>
      <c r="BG31" s="172"/>
      <c r="BH31" s="172"/>
      <c r="BI31" s="172"/>
      <c r="BJ31" s="172"/>
      <c r="BK31" s="165">
        <v>212472300</v>
      </c>
      <c r="BL31" s="187">
        <v>0.8</v>
      </c>
      <c r="BM31" s="160" t="s">
        <v>217</v>
      </c>
    </row>
    <row r="32" spans="1:65" ht="112.5">
      <c r="A32" s="218" t="s">
        <v>432</v>
      </c>
      <c r="B32" s="159" t="s">
        <v>181</v>
      </c>
      <c r="C32" s="222" t="s">
        <v>512</v>
      </c>
      <c r="D32" s="159">
        <v>2016</v>
      </c>
      <c r="E32" s="167" t="s">
        <v>512</v>
      </c>
      <c r="F32" s="159" t="s">
        <v>513</v>
      </c>
      <c r="G32" s="158" t="s">
        <v>136</v>
      </c>
      <c r="H32" s="158" t="s">
        <v>136</v>
      </c>
      <c r="I32" s="159" t="s">
        <v>424</v>
      </c>
      <c r="J32" s="167" t="s">
        <v>184</v>
      </c>
      <c r="K32" s="158" t="s">
        <v>474</v>
      </c>
      <c r="L32" s="192">
        <v>42598</v>
      </c>
      <c r="M32" s="206">
        <v>3000000000</v>
      </c>
      <c r="N32" s="183">
        <v>6000000000</v>
      </c>
      <c r="O32" s="159" t="s">
        <v>514</v>
      </c>
      <c r="P32" s="162">
        <v>3000000000</v>
      </c>
      <c r="Q32" s="226" t="s">
        <v>334</v>
      </c>
      <c r="R32" s="159" t="s">
        <v>515</v>
      </c>
      <c r="S32" s="170"/>
      <c r="T32" s="170"/>
      <c r="U32" s="171"/>
      <c r="V32" s="171"/>
      <c r="W32" s="171"/>
      <c r="X32" s="171"/>
      <c r="Y32" s="170"/>
      <c r="Z32" s="170"/>
      <c r="AA32" s="170"/>
      <c r="AB32" s="170"/>
      <c r="AC32" s="170"/>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v>3000000000</v>
      </c>
      <c r="BD32" s="172"/>
      <c r="BE32" s="172"/>
      <c r="BF32" s="172"/>
      <c r="BG32" s="172"/>
      <c r="BH32" s="172"/>
      <c r="BI32" s="172"/>
      <c r="BJ32" s="172"/>
      <c r="BK32" s="172"/>
      <c r="BL32" s="166">
        <v>0.8</v>
      </c>
      <c r="BM32" s="160" t="s">
        <v>217</v>
      </c>
    </row>
    <row r="33" spans="1:65" ht="112.5">
      <c r="A33" s="218" t="s">
        <v>432</v>
      </c>
      <c r="B33" s="159" t="s">
        <v>181</v>
      </c>
      <c r="C33" s="223" t="s">
        <v>516</v>
      </c>
      <c r="D33" s="159">
        <v>2016</v>
      </c>
      <c r="E33" s="195" t="s">
        <v>516</v>
      </c>
      <c r="F33" s="195" t="s">
        <v>517</v>
      </c>
      <c r="G33" s="158" t="s">
        <v>136</v>
      </c>
      <c r="H33" s="158" t="s">
        <v>136</v>
      </c>
      <c r="I33" s="159" t="s">
        <v>424</v>
      </c>
      <c r="J33" s="167" t="s">
        <v>184</v>
      </c>
      <c r="K33" s="158" t="s">
        <v>474</v>
      </c>
      <c r="L33" s="192">
        <v>42598</v>
      </c>
      <c r="M33" s="206">
        <v>0</v>
      </c>
      <c r="N33" s="183">
        <v>1500000000</v>
      </c>
      <c r="O33" s="159" t="s">
        <v>518</v>
      </c>
      <c r="P33" s="162">
        <v>1500000000</v>
      </c>
      <c r="Q33" s="226" t="s">
        <v>334</v>
      </c>
      <c r="R33" s="159" t="s">
        <v>515</v>
      </c>
      <c r="S33" s="170"/>
      <c r="T33" s="170"/>
      <c r="U33" s="171"/>
      <c r="V33" s="171"/>
      <c r="W33" s="171"/>
      <c r="X33" s="171"/>
      <c r="Y33" s="170"/>
      <c r="Z33" s="170"/>
      <c r="AA33" s="170"/>
      <c r="AB33" s="170"/>
      <c r="AC33" s="170"/>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v>1500000000</v>
      </c>
      <c r="BD33" s="172"/>
      <c r="BE33" s="172"/>
      <c r="BF33" s="172"/>
      <c r="BG33" s="172"/>
      <c r="BH33" s="172"/>
      <c r="BI33" s="172"/>
      <c r="BJ33" s="172"/>
      <c r="BK33" s="172"/>
      <c r="BL33" s="166">
        <v>0.8</v>
      </c>
      <c r="BM33" s="160" t="s">
        <v>217</v>
      </c>
    </row>
    <row r="34" spans="1:65">
      <c r="A34" s="218" t="s">
        <v>407</v>
      </c>
      <c r="B34" s="158" t="s">
        <v>133</v>
      </c>
      <c r="C34" s="167" t="s">
        <v>519</v>
      </c>
      <c r="D34" s="175">
        <v>2016</v>
      </c>
      <c r="E34" s="167" t="s">
        <v>519</v>
      </c>
      <c r="F34" s="159" t="s">
        <v>520</v>
      </c>
      <c r="G34" s="158" t="s">
        <v>136</v>
      </c>
      <c r="H34" s="158" t="s">
        <v>136</v>
      </c>
      <c r="I34" s="159" t="s">
        <v>424</v>
      </c>
      <c r="J34" s="159" t="s">
        <v>138</v>
      </c>
      <c r="K34" s="167" t="s">
        <v>215</v>
      </c>
      <c r="L34" s="192">
        <v>42617</v>
      </c>
      <c r="M34" s="206">
        <v>0</v>
      </c>
      <c r="N34" s="174">
        <v>450094284</v>
      </c>
      <c r="O34" s="159" t="s">
        <v>444</v>
      </c>
      <c r="P34" s="162">
        <v>450094284</v>
      </c>
      <c r="Q34" s="227" t="s">
        <v>141</v>
      </c>
      <c r="R34" s="167" t="s">
        <v>141</v>
      </c>
      <c r="S34" s="170"/>
      <c r="T34" s="170"/>
      <c r="U34" s="171"/>
      <c r="V34" s="171"/>
      <c r="W34" s="171"/>
      <c r="X34" s="171"/>
      <c r="Y34" s="170"/>
      <c r="Z34" s="170"/>
      <c r="AA34" s="170"/>
      <c r="AB34" s="170"/>
      <c r="AC34" s="170"/>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2"/>
      <c r="BF34" s="172"/>
      <c r="BG34" s="172"/>
      <c r="BH34" s="172"/>
      <c r="BI34" s="172"/>
      <c r="BJ34" s="172"/>
      <c r="BK34" s="165">
        <v>450094284</v>
      </c>
      <c r="BL34" s="187">
        <v>0.2</v>
      </c>
      <c r="BM34" s="160" t="s">
        <v>217</v>
      </c>
    </row>
    <row r="35" spans="1:65">
      <c r="A35" s="218" t="s">
        <v>407</v>
      </c>
      <c r="B35" s="158" t="s">
        <v>133</v>
      </c>
      <c r="C35" s="167" t="s">
        <v>521</v>
      </c>
      <c r="D35" s="175">
        <v>2016</v>
      </c>
      <c r="E35" s="167" t="s">
        <v>521</v>
      </c>
      <c r="F35" s="159" t="s">
        <v>522</v>
      </c>
      <c r="G35" s="158" t="s">
        <v>136</v>
      </c>
      <c r="H35" s="158" t="s">
        <v>136</v>
      </c>
      <c r="I35" s="159" t="s">
        <v>424</v>
      </c>
      <c r="J35" s="159" t="s">
        <v>138</v>
      </c>
      <c r="K35" s="159" t="s">
        <v>209</v>
      </c>
      <c r="L35" s="192">
        <v>42617</v>
      </c>
      <c r="M35" s="206">
        <v>0</v>
      </c>
      <c r="N35" s="174">
        <v>1067225896</v>
      </c>
      <c r="O35" s="167" t="s">
        <v>413</v>
      </c>
      <c r="P35" s="162">
        <v>1067225896</v>
      </c>
      <c r="Q35" s="227" t="s">
        <v>523</v>
      </c>
      <c r="R35" s="196" t="s">
        <v>524</v>
      </c>
      <c r="S35" s="170"/>
      <c r="T35" s="170"/>
      <c r="U35" s="171"/>
      <c r="V35" s="171"/>
      <c r="W35" s="171"/>
      <c r="X35" s="171"/>
      <c r="Y35" s="170"/>
      <c r="Z35" s="170"/>
      <c r="AA35" s="170"/>
      <c r="AB35" s="170"/>
      <c r="AC35" s="170"/>
      <c r="AD35" s="172"/>
      <c r="AE35" s="172"/>
      <c r="AF35" s="172"/>
      <c r="AG35" s="172"/>
      <c r="AH35" s="172"/>
      <c r="AI35" s="172"/>
      <c r="AJ35" s="172"/>
      <c r="AK35" s="172">
        <v>355741965.33333331</v>
      </c>
      <c r="AL35" s="172"/>
      <c r="AM35" s="172"/>
      <c r="AN35" s="172"/>
      <c r="AO35" s="172"/>
      <c r="AP35" s="172"/>
      <c r="AQ35" s="172"/>
      <c r="AR35" s="172"/>
      <c r="AS35" s="172"/>
      <c r="AT35" s="172"/>
      <c r="AU35" s="172"/>
      <c r="AV35" s="172"/>
      <c r="AW35" s="172"/>
      <c r="AX35" s="172"/>
      <c r="AY35" s="172"/>
      <c r="AZ35" s="172"/>
      <c r="BA35" s="172"/>
      <c r="BB35" s="172">
        <v>355741965.33333331</v>
      </c>
      <c r="BC35" s="172">
        <v>355741965.33333331</v>
      </c>
      <c r="BD35" s="172"/>
      <c r="BE35" s="172"/>
      <c r="BF35" s="172"/>
      <c r="BG35" s="172"/>
      <c r="BH35" s="172"/>
      <c r="BI35" s="172"/>
      <c r="BJ35" s="172"/>
      <c r="BK35" s="172"/>
      <c r="BL35" s="166">
        <v>0.8</v>
      </c>
      <c r="BM35" s="160" t="s">
        <v>217</v>
      </c>
    </row>
    <row r="36" spans="1:65">
      <c r="A36" s="218" t="s">
        <v>407</v>
      </c>
      <c r="B36" s="158" t="s">
        <v>148</v>
      </c>
      <c r="C36" s="167" t="s">
        <v>525</v>
      </c>
      <c r="D36" s="175">
        <v>2016</v>
      </c>
      <c r="E36" s="167" t="s">
        <v>525</v>
      </c>
      <c r="F36" s="159" t="s">
        <v>526</v>
      </c>
      <c r="G36" s="159" t="s">
        <v>191</v>
      </c>
      <c r="H36" s="159" t="s">
        <v>192</v>
      </c>
      <c r="I36" s="159" t="s">
        <v>527</v>
      </c>
      <c r="J36" s="159" t="s">
        <v>152</v>
      </c>
      <c r="K36" s="159" t="s">
        <v>309</v>
      </c>
      <c r="L36" s="192">
        <v>42617</v>
      </c>
      <c r="M36" s="206">
        <v>127021085</v>
      </c>
      <c r="N36" s="174">
        <v>589106417</v>
      </c>
      <c r="O36" s="159" t="s">
        <v>528</v>
      </c>
      <c r="P36" s="162">
        <v>462085332</v>
      </c>
      <c r="Q36" s="226" t="s">
        <v>141</v>
      </c>
      <c r="R36" s="159" t="s">
        <v>141</v>
      </c>
      <c r="S36" s="170"/>
      <c r="T36" s="170"/>
      <c r="U36" s="171"/>
      <c r="V36" s="171"/>
      <c r="W36" s="171"/>
      <c r="X36" s="171"/>
      <c r="Y36" s="170"/>
      <c r="Z36" s="170"/>
      <c r="AA36" s="170"/>
      <c r="AB36" s="170"/>
      <c r="AC36" s="170"/>
      <c r="AD36" s="172"/>
      <c r="AE36" s="172"/>
      <c r="AF36" s="172"/>
      <c r="AG36" s="172"/>
      <c r="AH36" s="172"/>
      <c r="AI36" s="172"/>
      <c r="AJ36" s="172"/>
      <c r="AK36" s="172"/>
      <c r="AL36" s="172"/>
      <c r="AM36" s="172"/>
      <c r="AN36" s="172"/>
      <c r="AO36" s="172"/>
      <c r="AP36" s="172"/>
      <c r="AQ36" s="172"/>
      <c r="AR36" s="172"/>
      <c r="AS36" s="172"/>
      <c r="AT36" s="172"/>
      <c r="AU36" s="172"/>
      <c r="AV36" s="172"/>
      <c r="AW36" s="172"/>
      <c r="AX36" s="172"/>
      <c r="AY36" s="172"/>
      <c r="AZ36" s="172"/>
      <c r="BA36" s="172"/>
      <c r="BB36" s="172"/>
      <c r="BC36" s="172"/>
      <c r="BD36" s="172"/>
      <c r="BE36" s="172"/>
      <c r="BF36" s="172"/>
      <c r="BG36" s="172"/>
      <c r="BH36" s="172"/>
      <c r="BI36" s="172"/>
      <c r="BJ36" s="172"/>
      <c r="BK36" s="165">
        <v>462085332</v>
      </c>
      <c r="BL36" s="187">
        <v>0.8</v>
      </c>
      <c r="BM36" s="160" t="s">
        <v>217</v>
      </c>
    </row>
    <row r="37" spans="1:65">
      <c r="A37" s="218" t="s">
        <v>407</v>
      </c>
      <c r="B37" s="158" t="s">
        <v>148</v>
      </c>
      <c r="C37" s="167" t="s">
        <v>529</v>
      </c>
      <c r="D37" s="175">
        <v>2016</v>
      </c>
      <c r="E37" s="167" t="s">
        <v>529</v>
      </c>
      <c r="F37" s="167" t="s">
        <v>530</v>
      </c>
      <c r="G37" s="158" t="s">
        <v>136</v>
      </c>
      <c r="H37" s="158" t="s">
        <v>136</v>
      </c>
      <c r="I37" s="159" t="s">
        <v>424</v>
      </c>
      <c r="J37" s="159" t="s">
        <v>152</v>
      </c>
      <c r="K37" s="159" t="s">
        <v>153</v>
      </c>
      <c r="L37" s="192">
        <v>42617</v>
      </c>
      <c r="M37" s="206">
        <v>0</v>
      </c>
      <c r="N37" s="174">
        <v>300000000</v>
      </c>
      <c r="O37" s="159" t="s">
        <v>531</v>
      </c>
      <c r="P37" s="162">
        <v>300000000</v>
      </c>
      <c r="Q37" s="227" t="s">
        <v>141</v>
      </c>
      <c r="R37" s="167" t="s">
        <v>141</v>
      </c>
      <c r="S37" s="170"/>
      <c r="T37" s="170"/>
      <c r="U37" s="171"/>
      <c r="V37" s="171"/>
      <c r="W37" s="171"/>
      <c r="X37" s="171"/>
      <c r="Y37" s="170"/>
      <c r="Z37" s="170"/>
      <c r="AA37" s="170"/>
      <c r="AB37" s="170"/>
      <c r="AC37" s="170"/>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c r="BI37" s="172"/>
      <c r="BJ37" s="172"/>
      <c r="BK37" s="165">
        <v>300000000</v>
      </c>
      <c r="BL37" s="187">
        <v>0.8</v>
      </c>
      <c r="BM37" s="160" t="s">
        <v>217</v>
      </c>
    </row>
    <row r="38" spans="1:65">
      <c r="A38" s="218" t="s">
        <v>407</v>
      </c>
      <c r="B38" s="158" t="s">
        <v>133</v>
      </c>
      <c r="C38" s="167" t="s">
        <v>532</v>
      </c>
      <c r="D38" s="175">
        <v>2016</v>
      </c>
      <c r="E38" s="167" t="s">
        <v>532</v>
      </c>
      <c r="F38" s="159" t="s">
        <v>533</v>
      </c>
      <c r="G38" s="158" t="s">
        <v>167</v>
      </c>
      <c r="H38" s="158" t="s">
        <v>168</v>
      </c>
      <c r="I38" s="159" t="s">
        <v>534</v>
      </c>
      <c r="J38" s="159" t="s">
        <v>138</v>
      </c>
      <c r="K38" s="159" t="s">
        <v>209</v>
      </c>
      <c r="L38" s="192">
        <v>42626</v>
      </c>
      <c r="M38" s="206">
        <v>63820000</v>
      </c>
      <c r="N38" s="174">
        <v>170000000</v>
      </c>
      <c r="O38" s="167" t="s">
        <v>430</v>
      </c>
      <c r="P38" s="162">
        <v>106180000</v>
      </c>
      <c r="Q38" s="226" t="s">
        <v>523</v>
      </c>
      <c r="R38" s="159" t="s">
        <v>535</v>
      </c>
      <c r="S38" s="170"/>
      <c r="T38" s="170"/>
      <c r="U38" s="171"/>
      <c r="V38" s="171"/>
      <c r="W38" s="171"/>
      <c r="X38" s="171"/>
      <c r="Y38" s="170"/>
      <c r="Z38" s="170"/>
      <c r="AA38" s="170"/>
      <c r="AB38" s="170"/>
      <c r="AC38" s="170"/>
      <c r="AD38" s="172"/>
      <c r="AE38" s="172"/>
      <c r="AF38" s="172"/>
      <c r="AG38" s="172"/>
      <c r="AH38" s="172"/>
      <c r="AI38" s="172"/>
      <c r="AJ38" s="172"/>
      <c r="AK38" s="172">
        <v>35393333.333333336</v>
      </c>
      <c r="AL38" s="172"/>
      <c r="AM38" s="172"/>
      <c r="AN38" s="172"/>
      <c r="AO38" s="172"/>
      <c r="AP38" s="172"/>
      <c r="AQ38" s="172"/>
      <c r="AR38" s="172"/>
      <c r="AS38" s="172"/>
      <c r="AT38" s="172"/>
      <c r="AU38" s="172"/>
      <c r="AV38" s="172"/>
      <c r="AW38" s="172"/>
      <c r="AX38" s="172"/>
      <c r="AY38" s="172"/>
      <c r="AZ38" s="172"/>
      <c r="BA38" s="172"/>
      <c r="BB38" s="172">
        <v>35393333.333333336</v>
      </c>
      <c r="BC38" s="172">
        <v>35393333.333333336</v>
      </c>
      <c r="BD38" s="172"/>
      <c r="BE38" s="172"/>
      <c r="BF38" s="172"/>
      <c r="BG38" s="172"/>
      <c r="BH38" s="172"/>
      <c r="BI38" s="172"/>
      <c r="BJ38" s="172"/>
      <c r="BK38" s="172"/>
      <c r="BL38" s="197">
        <v>0.8</v>
      </c>
      <c r="BM38" s="160" t="s">
        <v>217</v>
      </c>
    </row>
    <row r="39" spans="1:65">
      <c r="A39" s="218" t="s">
        <v>407</v>
      </c>
      <c r="B39" s="158" t="s">
        <v>133</v>
      </c>
      <c r="C39" s="160" t="s">
        <v>536</v>
      </c>
      <c r="D39" s="175">
        <v>2016</v>
      </c>
      <c r="E39" s="160" t="s">
        <v>536</v>
      </c>
      <c r="F39" s="159" t="s">
        <v>537</v>
      </c>
      <c r="G39" s="159" t="s">
        <v>167</v>
      </c>
      <c r="H39" s="159" t="s">
        <v>207</v>
      </c>
      <c r="I39" s="159" t="s">
        <v>538</v>
      </c>
      <c r="J39" s="159" t="s">
        <v>138</v>
      </c>
      <c r="K39" s="159" t="s">
        <v>209</v>
      </c>
      <c r="L39" s="192">
        <v>42626</v>
      </c>
      <c r="M39" s="206">
        <v>35160000</v>
      </c>
      <c r="N39" s="174">
        <v>165880000</v>
      </c>
      <c r="O39" s="167" t="s">
        <v>430</v>
      </c>
      <c r="P39" s="162">
        <v>130720000</v>
      </c>
      <c r="Q39" s="226" t="s">
        <v>539</v>
      </c>
      <c r="R39" s="159" t="s">
        <v>540</v>
      </c>
      <c r="S39" s="170"/>
      <c r="T39" s="170"/>
      <c r="U39" s="171"/>
      <c r="V39" s="171"/>
      <c r="W39" s="171"/>
      <c r="X39" s="171"/>
      <c r="Y39" s="170"/>
      <c r="Z39" s="170"/>
      <c r="AA39" s="170"/>
      <c r="AB39" s="170"/>
      <c r="AC39" s="170"/>
      <c r="AD39" s="172"/>
      <c r="AE39" s="172"/>
      <c r="AF39" s="172"/>
      <c r="AG39" s="172"/>
      <c r="AH39" s="172"/>
      <c r="AI39" s="172"/>
      <c r="AJ39" s="172"/>
      <c r="AK39" s="172"/>
      <c r="AL39" s="172"/>
      <c r="AM39" s="172"/>
      <c r="AN39" s="172"/>
      <c r="AO39" s="172"/>
      <c r="AP39" s="172"/>
      <c r="AQ39" s="172">
        <v>130720000</v>
      </c>
      <c r="AR39" s="172"/>
      <c r="AS39" s="172"/>
      <c r="AT39" s="172"/>
      <c r="AU39" s="172"/>
      <c r="AV39" s="172"/>
      <c r="AW39" s="172"/>
      <c r="AX39" s="172"/>
      <c r="AY39" s="172"/>
      <c r="AZ39" s="172"/>
      <c r="BA39" s="172"/>
      <c r="BB39" s="172"/>
      <c r="BC39" s="172"/>
      <c r="BD39" s="172"/>
      <c r="BE39" s="172"/>
      <c r="BF39" s="172"/>
      <c r="BG39" s="172"/>
      <c r="BH39" s="172"/>
      <c r="BI39" s="172"/>
      <c r="BJ39" s="172"/>
      <c r="BK39" s="172"/>
      <c r="BL39" s="198">
        <v>0.8</v>
      </c>
      <c r="BM39" s="160" t="s">
        <v>217</v>
      </c>
    </row>
    <row r="40" spans="1:65">
      <c r="A40" s="218" t="s">
        <v>407</v>
      </c>
      <c r="B40" s="158" t="s">
        <v>133</v>
      </c>
      <c r="C40" s="167" t="s">
        <v>541</v>
      </c>
      <c r="D40" s="175">
        <v>2016</v>
      </c>
      <c r="E40" s="167" t="s">
        <v>541</v>
      </c>
      <c r="F40" s="159" t="s">
        <v>542</v>
      </c>
      <c r="G40" s="158" t="s">
        <v>136</v>
      </c>
      <c r="H40" s="158" t="s">
        <v>136</v>
      </c>
      <c r="I40" s="159" t="s">
        <v>424</v>
      </c>
      <c r="J40" s="159" t="s">
        <v>138</v>
      </c>
      <c r="K40" s="167" t="s">
        <v>229</v>
      </c>
      <c r="L40" s="192">
        <v>42626</v>
      </c>
      <c r="M40" s="206">
        <v>0</v>
      </c>
      <c r="N40" s="174">
        <v>29000000</v>
      </c>
      <c r="O40" s="167" t="s">
        <v>437</v>
      </c>
      <c r="P40" s="162">
        <v>29000000</v>
      </c>
      <c r="Q40" s="226" t="s">
        <v>141</v>
      </c>
      <c r="R40" s="159" t="s">
        <v>141</v>
      </c>
      <c r="S40" s="170"/>
      <c r="T40" s="170"/>
      <c r="U40" s="171"/>
      <c r="V40" s="171"/>
      <c r="W40" s="171"/>
      <c r="X40" s="171"/>
      <c r="Y40" s="170"/>
      <c r="Z40" s="170"/>
      <c r="AA40" s="170"/>
      <c r="AB40" s="170"/>
      <c r="AC40" s="170"/>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c r="BI40" s="172"/>
      <c r="BJ40" s="172"/>
      <c r="BK40" s="165">
        <v>29000000</v>
      </c>
      <c r="BL40" s="198">
        <v>0.2</v>
      </c>
      <c r="BM40" s="160" t="s">
        <v>217</v>
      </c>
    </row>
    <row r="41" spans="1:65">
      <c r="A41" s="218" t="s">
        <v>407</v>
      </c>
      <c r="B41" s="158" t="s">
        <v>133</v>
      </c>
      <c r="C41" s="160" t="s">
        <v>543</v>
      </c>
      <c r="D41" s="175">
        <v>2016</v>
      </c>
      <c r="E41" s="160" t="s">
        <v>543</v>
      </c>
      <c r="F41" s="159" t="s">
        <v>544</v>
      </c>
      <c r="G41" s="158" t="s">
        <v>136</v>
      </c>
      <c r="H41" s="158" t="s">
        <v>136</v>
      </c>
      <c r="I41" s="159" t="s">
        <v>424</v>
      </c>
      <c r="J41" s="159" t="s">
        <v>138</v>
      </c>
      <c r="K41" s="167" t="s">
        <v>412</v>
      </c>
      <c r="L41" s="192">
        <v>42626</v>
      </c>
      <c r="M41" s="206">
        <v>0</v>
      </c>
      <c r="N41" s="174">
        <v>1006536000</v>
      </c>
      <c r="O41" s="167" t="s">
        <v>413</v>
      </c>
      <c r="P41" s="162">
        <v>1006536000</v>
      </c>
      <c r="Q41" s="226" t="s">
        <v>141</v>
      </c>
      <c r="R41" s="159" t="s">
        <v>141</v>
      </c>
      <c r="S41" s="170"/>
      <c r="T41" s="170"/>
      <c r="U41" s="171"/>
      <c r="V41" s="171"/>
      <c r="W41" s="171"/>
      <c r="X41" s="171"/>
      <c r="Y41" s="170"/>
      <c r="Z41" s="170"/>
      <c r="AA41" s="170"/>
      <c r="AB41" s="170"/>
      <c r="AC41" s="170"/>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c r="BI41" s="172"/>
      <c r="BJ41" s="172"/>
      <c r="BK41" s="165">
        <v>1006536000</v>
      </c>
      <c r="BL41" s="198">
        <v>0.8</v>
      </c>
      <c r="BM41" s="160" t="s">
        <v>545</v>
      </c>
    </row>
    <row r="42" spans="1:65">
      <c r="A42" s="218" t="s">
        <v>432</v>
      </c>
      <c r="B42" s="158" t="s">
        <v>133</v>
      </c>
      <c r="C42" s="222" t="s">
        <v>546</v>
      </c>
      <c r="D42" s="175">
        <v>2016</v>
      </c>
      <c r="E42" s="167" t="s">
        <v>546</v>
      </c>
      <c r="F42" s="159" t="s">
        <v>547</v>
      </c>
      <c r="G42" s="158" t="s">
        <v>136</v>
      </c>
      <c r="H42" s="158" t="s">
        <v>136</v>
      </c>
      <c r="I42" s="159" t="s">
        <v>424</v>
      </c>
      <c r="J42" s="159" t="s">
        <v>138</v>
      </c>
      <c r="K42" s="167" t="s">
        <v>229</v>
      </c>
      <c r="L42" s="192">
        <v>42626</v>
      </c>
      <c r="M42" s="206">
        <v>0</v>
      </c>
      <c r="N42" s="174">
        <v>60000000</v>
      </c>
      <c r="O42" s="167" t="s">
        <v>413</v>
      </c>
      <c r="P42" s="162">
        <v>60000000</v>
      </c>
      <c r="Q42" s="226" t="s">
        <v>141</v>
      </c>
      <c r="R42" s="159" t="s">
        <v>141</v>
      </c>
      <c r="S42" s="170"/>
      <c r="T42" s="170"/>
      <c r="U42" s="171"/>
      <c r="V42" s="171"/>
      <c r="W42" s="171"/>
      <c r="X42" s="171"/>
      <c r="Y42" s="170"/>
      <c r="Z42" s="170"/>
      <c r="AA42" s="170"/>
      <c r="AB42" s="170"/>
      <c r="AC42" s="170"/>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65">
        <v>60000000</v>
      </c>
      <c r="BL42" s="198">
        <v>0.2</v>
      </c>
      <c r="BM42" s="160" t="s">
        <v>217</v>
      </c>
    </row>
    <row r="43" spans="1:65">
      <c r="A43" s="218" t="s">
        <v>407</v>
      </c>
      <c r="B43" s="158" t="s">
        <v>133</v>
      </c>
      <c r="C43" s="167" t="s">
        <v>548</v>
      </c>
      <c r="D43" s="175">
        <v>2016</v>
      </c>
      <c r="E43" s="167" t="s">
        <v>548</v>
      </c>
      <c r="F43" s="159" t="s">
        <v>549</v>
      </c>
      <c r="G43" s="158" t="s">
        <v>136</v>
      </c>
      <c r="H43" s="158" t="s">
        <v>136</v>
      </c>
      <c r="I43" s="159" t="s">
        <v>424</v>
      </c>
      <c r="J43" s="159" t="s">
        <v>138</v>
      </c>
      <c r="K43" s="167" t="s">
        <v>412</v>
      </c>
      <c r="L43" s="192">
        <v>42626</v>
      </c>
      <c r="M43" s="206">
        <v>0</v>
      </c>
      <c r="N43" s="174">
        <v>4500000000</v>
      </c>
      <c r="O43" s="167" t="s">
        <v>413</v>
      </c>
      <c r="P43" s="162">
        <v>4500000000</v>
      </c>
      <c r="Q43" s="226" t="s">
        <v>141</v>
      </c>
      <c r="R43" s="159" t="s">
        <v>141</v>
      </c>
      <c r="S43" s="170"/>
      <c r="T43" s="170"/>
      <c r="U43" s="171"/>
      <c r="V43" s="171"/>
      <c r="W43" s="171"/>
      <c r="X43" s="171"/>
      <c r="Y43" s="170"/>
      <c r="Z43" s="170"/>
      <c r="AA43" s="170"/>
      <c r="AB43" s="170"/>
      <c r="AC43" s="170"/>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c r="BI43" s="172"/>
      <c r="BJ43" s="172"/>
      <c r="BK43" s="165">
        <v>4500000000</v>
      </c>
      <c r="BL43" s="198">
        <v>0.8</v>
      </c>
      <c r="BM43" s="160" t="s">
        <v>217</v>
      </c>
    </row>
    <row r="44" spans="1:65">
      <c r="A44" s="218" t="s">
        <v>407</v>
      </c>
      <c r="B44" s="158" t="s">
        <v>133</v>
      </c>
      <c r="C44" s="160" t="s">
        <v>550</v>
      </c>
      <c r="D44" s="175">
        <v>2016</v>
      </c>
      <c r="E44" s="160" t="s">
        <v>550</v>
      </c>
      <c r="F44" s="159" t="s">
        <v>551</v>
      </c>
      <c r="G44" s="158" t="s">
        <v>191</v>
      </c>
      <c r="H44" s="158" t="s">
        <v>410</v>
      </c>
      <c r="I44" s="159" t="s">
        <v>411</v>
      </c>
      <c r="J44" s="159" t="s">
        <v>138</v>
      </c>
      <c r="K44" s="167" t="s">
        <v>412</v>
      </c>
      <c r="L44" s="192">
        <v>42626</v>
      </c>
      <c r="M44" s="206">
        <v>110168041</v>
      </c>
      <c r="N44" s="174">
        <v>312052321</v>
      </c>
      <c r="O44" s="167" t="s">
        <v>413</v>
      </c>
      <c r="P44" s="162">
        <v>201884280</v>
      </c>
      <c r="Q44" s="226" t="s">
        <v>141</v>
      </c>
      <c r="R44" s="159" t="s">
        <v>141</v>
      </c>
      <c r="S44" s="170"/>
      <c r="T44" s="170"/>
      <c r="U44" s="171"/>
      <c r="V44" s="171"/>
      <c r="W44" s="171"/>
      <c r="X44" s="171"/>
      <c r="Y44" s="170"/>
      <c r="Z44" s="170"/>
      <c r="AA44" s="170"/>
      <c r="AB44" s="170"/>
      <c r="AC44" s="170"/>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c r="BI44" s="172"/>
      <c r="BJ44" s="172"/>
      <c r="BK44" s="165">
        <v>201884280</v>
      </c>
      <c r="BL44" s="198">
        <v>0.2</v>
      </c>
      <c r="BM44" s="160" t="s">
        <v>217</v>
      </c>
    </row>
    <row r="45" spans="1:65">
      <c r="A45" s="218" t="s">
        <v>407</v>
      </c>
      <c r="B45" s="158" t="s">
        <v>148</v>
      </c>
      <c r="C45" s="167" t="s">
        <v>552</v>
      </c>
      <c r="D45" s="175">
        <v>2016</v>
      </c>
      <c r="E45" s="167" t="s">
        <v>552</v>
      </c>
      <c r="F45" s="159" t="s">
        <v>553</v>
      </c>
      <c r="G45" s="158" t="s">
        <v>167</v>
      </c>
      <c r="H45" s="158" t="s">
        <v>168</v>
      </c>
      <c r="I45" s="159" t="s">
        <v>554</v>
      </c>
      <c r="J45" s="159" t="s">
        <v>152</v>
      </c>
      <c r="K45" s="159" t="s">
        <v>462</v>
      </c>
      <c r="L45" s="192">
        <v>42626</v>
      </c>
      <c r="M45" s="206">
        <v>247614487</v>
      </c>
      <c r="N45" s="174">
        <v>495199177</v>
      </c>
      <c r="O45" s="167" t="s">
        <v>430</v>
      </c>
      <c r="P45" s="162">
        <v>247584690</v>
      </c>
      <c r="Q45" s="226" t="s">
        <v>421</v>
      </c>
      <c r="R45" s="159" t="s">
        <v>421</v>
      </c>
      <c r="S45" s="170"/>
      <c r="T45" s="170"/>
      <c r="U45" s="171"/>
      <c r="V45" s="171"/>
      <c r="W45" s="171"/>
      <c r="X45" s="171"/>
      <c r="Y45" s="170"/>
      <c r="Z45" s="170"/>
      <c r="AA45" s="170"/>
      <c r="AB45" s="170"/>
      <c r="AC45" s="170"/>
      <c r="AD45" s="172"/>
      <c r="AE45" s="172"/>
      <c r="AF45" s="172"/>
      <c r="AG45" s="172"/>
      <c r="AH45" s="165">
        <v>247584690</v>
      </c>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c r="BI45" s="172"/>
      <c r="BJ45" s="172"/>
      <c r="BK45" s="172"/>
      <c r="BL45" s="198">
        <v>0.8</v>
      </c>
      <c r="BM45" s="160" t="s">
        <v>217</v>
      </c>
    </row>
    <row r="46" spans="1:65">
      <c r="A46" s="218" t="s">
        <v>407</v>
      </c>
      <c r="B46" s="158" t="s">
        <v>148</v>
      </c>
      <c r="C46" s="195" t="s">
        <v>555</v>
      </c>
      <c r="D46" s="175">
        <v>2016</v>
      </c>
      <c r="E46" s="195" t="s">
        <v>555</v>
      </c>
      <c r="F46" s="195" t="s">
        <v>556</v>
      </c>
      <c r="G46" s="159" t="s">
        <v>167</v>
      </c>
      <c r="H46" s="220" t="s">
        <v>557</v>
      </c>
      <c r="I46" s="159" t="s">
        <v>558</v>
      </c>
      <c r="J46" s="159" t="s">
        <v>152</v>
      </c>
      <c r="K46" s="159" t="s">
        <v>462</v>
      </c>
      <c r="L46" s="192">
        <v>42626</v>
      </c>
      <c r="M46" s="206">
        <v>374460000</v>
      </c>
      <c r="N46" s="174">
        <v>700591863</v>
      </c>
      <c r="O46" s="167" t="s">
        <v>430</v>
      </c>
      <c r="P46" s="162">
        <v>326131863</v>
      </c>
      <c r="Q46" s="229" t="s">
        <v>18</v>
      </c>
      <c r="R46" s="195" t="s">
        <v>18</v>
      </c>
      <c r="S46" s="170"/>
      <c r="T46" s="170"/>
      <c r="U46" s="171"/>
      <c r="V46" s="171"/>
      <c r="W46" s="171"/>
      <c r="X46" s="171"/>
      <c r="Y46" s="170"/>
      <c r="Z46" s="170"/>
      <c r="AA46" s="170"/>
      <c r="AB46" s="170"/>
      <c r="AC46" s="170"/>
      <c r="AD46" s="172"/>
      <c r="AE46" s="172"/>
      <c r="AF46" s="172"/>
      <c r="AG46" s="172"/>
      <c r="AH46" s="172"/>
      <c r="AI46" s="172"/>
      <c r="AJ46" s="172"/>
      <c r="AK46" s="172"/>
      <c r="AL46" s="172"/>
      <c r="AM46" s="172"/>
      <c r="AN46" s="172"/>
      <c r="AO46" s="172"/>
      <c r="AP46" s="172"/>
      <c r="AQ46" s="172"/>
      <c r="AR46" s="172"/>
      <c r="AS46" s="172"/>
      <c r="AT46" s="172"/>
      <c r="AU46" s="172"/>
      <c r="AV46" s="172"/>
      <c r="AW46" s="172"/>
      <c r="AX46" s="172">
        <v>326131863</v>
      </c>
      <c r="AY46" s="172"/>
      <c r="AZ46" s="172"/>
      <c r="BA46" s="172"/>
      <c r="BB46" s="172"/>
      <c r="BC46" s="172"/>
      <c r="BD46" s="172"/>
      <c r="BE46" s="172"/>
      <c r="BF46" s="172"/>
      <c r="BG46" s="172"/>
      <c r="BH46" s="172"/>
      <c r="BI46" s="172"/>
      <c r="BJ46" s="172"/>
      <c r="BK46" s="172"/>
      <c r="BL46" s="198">
        <v>0.8</v>
      </c>
      <c r="BM46" s="160" t="s">
        <v>217</v>
      </c>
    </row>
    <row r="47" spans="1:65">
      <c r="A47" s="218" t="s">
        <v>407</v>
      </c>
      <c r="B47" s="179" t="s">
        <v>133</v>
      </c>
      <c r="C47" s="180" t="s">
        <v>267</v>
      </c>
      <c r="D47" s="179">
        <v>2016</v>
      </c>
      <c r="E47" s="180" t="s">
        <v>267</v>
      </c>
      <c r="F47" s="181" t="s">
        <v>559</v>
      </c>
      <c r="G47" s="179"/>
      <c r="H47" s="179"/>
      <c r="I47" s="179" t="s">
        <v>267</v>
      </c>
      <c r="J47" s="179" t="s">
        <v>138</v>
      </c>
      <c r="K47" s="179"/>
      <c r="L47" s="182">
        <v>42626</v>
      </c>
      <c r="M47" s="161">
        <v>0</v>
      </c>
      <c r="N47" s="184">
        <v>212898990</v>
      </c>
      <c r="O47" s="181" t="s">
        <v>560</v>
      </c>
      <c r="P47" s="184">
        <v>212898990</v>
      </c>
      <c r="Q47" s="226" t="s">
        <v>237</v>
      </c>
      <c r="R47" s="178" t="s">
        <v>561</v>
      </c>
      <c r="S47" s="170"/>
      <c r="T47" s="170"/>
      <c r="U47" s="171"/>
      <c r="V47" s="171"/>
      <c r="W47" s="171"/>
      <c r="X47" s="171"/>
      <c r="Y47" s="170"/>
      <c r="Z47" s="170"/>
      <c r="AA47" s="170"/>
      <c r="AB47" s="170"/>
      <c r="AC47" s="170"/>
      <c r="AD47" s="172"/>
      <c r="AE47" s="172">
        <v>37570410</v>
      </c>
      <c r="AF47" s="172"/>
      <c r="AG47" s="172"/>
      <c r="AH47" s="172"/>
      <c r="AI47" s="172">
        <v>12523470</v>
      </c>
      <c r="AJ47" s="172">
        <v>25046940</v>
      </c>
      <c r="AK47" s="172">
        <v>25046940</v>
      </c>
      <c r="AL47" s="172"/>
      <c r="AM47" s="172"/>
      <c r="AN47" s="172"/>
      <c r="AO47" s="172"/>
      <c r="AP47" s="172"/>
      <c r="AQ47" s="172">
        <v>12523470</v>
      </c>
      <c r="AR47" s="172">
        <v>12523470</v>
      </c>
      <c r="AS47" s="172"/>
      <c r="AT47" s="172"/>
      <c r="AU47" s="172"/>
      <c r="AV47" s="172"/>
      <c r="AW47" s="172">
        <v>12523470</v>
      </c>
      <c r="AX47" s="172"/>
      <c r="AY47" s="172"/>
      <c r="AZ47" s="172">
        <v>12523470</v>
      </c>
      <c r="BA47" s="172"/>
      <c r="BB47" s="172"/>
      <c r="BC47" s="172"/>
      <c r="BD47" s="172"/>
      <c r="BE47" s="172">
        <v>37570410</v>
      </c>
      <c r="BF47" s="172"/>
      <c r="BG47" s="172">
        <v>12523470</v>
      </c>
      <c r="BH47" s="172">
        <v>12523470</v>
      </c>
      <c r="BI47" s="172"/>
      <c r="BJ47" s="172"/>
      <c r="BK47" s="172"/>
      <c r="BL47" s="187">
        <v>0.8</v>
      </c>
      <c r="BM47" s="167" t="s">
        <v>217</v>
      </c>
    </row>
    <row r="48" spans="1:65">
      <c r="A48" s="218" t="s">
        <v>407</v>
      </c>
      <c r="B48" s="158" t="s">
        <v>133</v>
      </c>
      <c r="C48" s="167" t="s">
        <v>562</v>
      </c>
      <c r="D48" s="175">
        <v>2016</v>
      </c>
      <c r="E48" s="167" t="s">
        <v>562</v>
      </c>
      <c r="F48" s="159" t="s">
        <v>563</v>
      </c>
      <c r="G48" s="158" t="s">
        <v>136</v>
      </c>
      <c r="H48" s="158" t="s">
        <v>136</v>
      </c>
      <c r="I48" s="159" t="s">
        <v>424</v>
      </c>
      <c r="J48" s="159" t="s">
        <v>138</v>
      </c>
      <c r="K48" s="167" t="s">
        <v>412</v>
      </c>
      <c r="L48" s="192">
        <v>42668</v>
      </c>
      <c r="M48" s="206">
        <v>0</v>
      </c>
      <c r="N48" s="174">
        <v>45000000</v>
      </c>
      <c r="O48" s="167" t="s">
        <v>437</v>
      </c>
      <c r="P48" s="162">
        <v>45000000</v>
      </c>
      <c r="Q48" s="226" t="s">
        <v>141</v>
      </c>
      <c r="R48" s="159" t="s">
        <v>141</v>
      </c>
      <c r="S48" s="170"/>
      <c r="T48" s="170"/>
      <c r="U48" s="171"/>
      <c r="V48" s="171"/>
      <c r="W48" s="171"/>
      <c r="X48" s="171"/>
      <c r="Y48" s="170"/>
      <c r="Z48" s="170"/>
      <c r="AA48" s="170"/>
      <c r="AB48" s="170"/>
      <c r="AC48" s="170"/>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c r="BJ48" s="172"/>
      <c r="BK48" s="172">
        <v>45000000</v>
      </c>
      <c r="BL48" s="198">
        <v>0.2</v>
      </c>
      <c r="BM48" s="160" t="s">
        <v>217</v>
      </c>
    </row>
    <row r="49" spans="1:65">
      <c r="A49" s="218" t="s">
        <v>407</v>
      </c>
      <c r="B49" s="158" t="s">
        <v>133</v>
      </c>
      <c r="C49" s="167" t="s">
        <v>564</v>
      </c>
      <c r="D49" s="175">
        <v>2016</v>
      </c>
      <c r="E49" s="167" t="s">
        <v>564</v>
      </c>
      <c r="F49" s="159" t="s">
        <v>565</v>
      </c>
      <c r="G49" s="158" t="s">
        <v>136</v>
      </c>
      <c r="H49" s="158" t="s">
        <v>136</v>
      </c>
      <c r="I49" s="159" t="s">
        <v>424</v>
      </c>
      <c r="J49" s="159" t="s">
        <v>138</v>
      </c>
      <c r="K49" s="167" t="s">
        <v>284</v>
      </c>
      <c r="L49" s="192">
        <v>42668</v>
      </c>
      <c r="M49" s="206">
        <v>0</v>
      </c>
      <c r="N49" s="174">
        <v>370000000</v>
      </c>
      <c r="O49" s="167" t="s">
        <v>413</v>
      </c>
      <c r="P49" s="162">
        <v>370000000</v>
      </c>
      <c r="Q49" s="226" t="s">
        <v>421</v>
      </c>
      <c r="R49" s="159" t="s">
        <v>421</v>
      </c>
      <c r="S49" s="170"/>
      <c r="T49" s="170"/>
      <c r="U49" s="171"/>
      <c r="V49" s="171"/>
      <c r="W49" s="171"/>
      <c r="X49" s="171"/>
      <c r="Y49" s="170"/>
      <c r="Z49" s="170"/>
      <c r="AA49" s="170"/>
      <c r="AB49" s="170"/>
      <c r="AC49" s="170"/>
      <c r="AD49" s="172"/>
      <c r="AE49" s="172"/>
      <c r="AF49" s="172"/>
      <c r="AG49" s="172"/>
      <c r="AH49" s="172">
        <v>370000000</v>
      </c>
      <c r="AI49" s="172"/>
      <c r="AJ49" s="172"/>
      <c r="AK49" s="172"/>
      <c r="AL49" s="172"/>
      <c r="AM49" s="172"/>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98">
        <v>0.2</v>
      </c>
      <c r="BM49" s="160" t="s">
        <v>217</v>
      </c>
    </row>
    <row r="50" spans="1:65">
      <c r="A50" s="218" t="s">
        <v>407</v>
      </c>
      <c r="B50" s="158" t="s">
        <v>133</v>
      </c>
      <c r="C50" s="167" t="s">
        <v>566</v>
      </c>
      <c r="D50" s="175">
        <v>2016</v>
      </c>
      <c r="E50" s="167" t="s">
        <v>566</v>
      </c>
      <c r="F50" s="159" t="s">
        <v>567</v>
      </c>
      <c r="G50" s="158" t="s">
        <v>136</v>
      </c>
      <c r="H50" s="158" t="s">
        <v>136</v>
      </c>
      <c r="I50" s="159" t="s">
        <v>424</v>
      </c>
      <c r="J50" s="159" t="s">
        <v>138</v>
      </c>
      <c r="K50" s="167" t="s">
        <v>229</v>
      </c>
      <c r="L50" s="192">
        <v>42668</v>
      </c>
      <c r="M50" s="206">
        <v>0</v>
      </c>
      <c r="N50" s="174">
        <v>348000000</v>
      </c>
      <c r="O50" s="167" t="s">
        <v>413</v>
      </c>
      <c r="P50" s="162">
        <v>348000000</v>
      </c>
      <c r="Q50" s="226" t="s">
        <v>141</v>
      </c>
      <c r="R50" s="159" t="s">
        <v>141</v>
      </c>
      <c r="S50" s="170"/>
      <c r="T50" s="170"/>
      <c r="U50" s="171"/>
      <c r="V50" s="171"/>
      <c r="W50" s="171"/>
      <c r="X50" s="171"/>
      <c r="Y50" s="170"/>
      <c r="Z50" s="170"/>
      <c r="AA50" s="170"/>
      <c r="AB50" s="170"/>
      <c r="AC50" s="170"/>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v>348000000</v>
      </c>
      <c r="BL50" s="198">
        <v>0.8</v>
      </c>
      <c r="BM50" s="160" t="s">
        <v>217</v>
      </c>
    </row>
    <row r="51" spans="1:65">
      <c r="A51" s="218" t="s">
        <v>407</v>
      </c>
      <c r="B51" s="158" t="s">
        <v>133</v>
      </c>
      <c r="C51" s="167" t="s">
        <v>568</v>
      </c>
      <c r="D51" s="175">
        <v>2016</v>
      </c>
      <c r="E51" s="167" t="s">
        <v>568</v>
      </c>
      <c r="F51" s="159" t="s">
        <v>569</v>
      </c>
      <c r="G51" s="159" t="s">
        <v>191</v>
      </c>
      <c r="H51" s="159" t="s">
        <v>331</v>
      </c>
      <c r="I51" s="159" t="s">
        <v>570</v>
      </c>
      <c r="J51" s="159" t="s">
        <v>138</v>
      </c>
      <c r="K51" s="167" t="s">
        <v>229</v>
      </c>
      <c r="L51" s="192">
        <v>42668</v>
      </c>
      <c r="M51" s="206">
        <v>18871998</v>
      </c>
      <c r="N51" s="174">
        <v>94359990</v>
      </c>
      <c r="O51" s="167" t="s">
        <v>413</v>
      </c>
      <c r="P51" s="162">
        <v>75487992</v>
      </c>
      <c r="Q51" s="226" t="s">
        <v>159</v>
      </c>
      <c r="R51" s="159" t="s">
        <v>571</v>
      </c>
      <c r="S51" s="170"/>
      <c r="T51" s="170"/>
      <c r="U51" s="171"/>
      <c r="V51" s="171"/>
      <c r="W51" s="171"/>
      <c r="X51" s="171"/>
      <c r="Y51" s="170"/>
      <c r="Z51" s="170"/>
      <c r="AA51" s="170"/>
      <c r="AB51" s="170"/>
      <c r="AC51" s="170"/>
      <c r="AD51" s="172"/>
      <c r="AE51" s="172"/>
      <c r="AF51" s="172"/>
      <c r="AG51" s="172"/>
      <c r="AH51" s="172"/>
      <c r="AI51" s="172"/>
      <c r="AJ51" s="172"/>
      <c r="AK51" s="172"/>
      <c r="AL51" s="172"/>
      <c r="AM51" s="172"/>
      <c r="AN51" s="172"/>
      <c r="AO51" s="172"/>
      <c r="AP51" s="172"/>
      <c r="AQ51" s="172"/>
      <c r="AR51" s="172"/>
      <c r="AS51" s="172"/>
      <c r="AT51" s="172"/>
      <c r="AU51" s="172"/>
      <c r="AV51" s="172"/>
      <c r="AW51" s="172">
        <v>75487992</v>
      </c>
      <c r="AX51" s="172"/>
      <c r="AY51" s="172"/>
      <c r="AZ51" s="172"/>
      <c r="BA51" s="172"/>
      <c r="BB51" s="172"/>
      <c r="BC51" s="172"/>
      <c r="BD51" s="172"/>
      <c r="BE51" s="172"/>
      <c r="BF51" s="172"/>
      <c r="BG51" s="172"/>
      <c r="BH51" s="172"/>
      <c r="BI51" s="172"/>
      <c r="BJ51" s="172"/>
      <c r="BK51" s="172"/>
      <c r="BL51" s="198">
        <v>0.8</v>
      </c>
      <c r="BM51" s="160" t="s">
        <v>217</v>
      </c>
    </row>
    <row r="52" spans="1:65">
      <c r="A52" s="218" t="s">
        <v>407</v>
      </c>
      <c r="B52" s="158" t="s">
        <v>133</v>
      </c>
      <c r="C52" s="167" t="s">
        <v>572</v>
      </c>
      <c r="D52" s="175">
        <v>2016</v>
      </c>
      <c r="E52" s="167" t="s">
        <v>572</v>
      </c>
      <c r="F52" s="159" t="s">
        <v>573</v>
      </c>
      <c r="G52" s="159" t="s">
        <v>191</v>
      </c>
      <c r="H52" s="159" t="s">
        <v>331</v>
      </c>
      <c r="I52" s="159" t="s">
        <v>574</v>
      </c>
      <c r="J52" s="159" t="s">
        <v>138</v>
      </c>
      <c r="K52" s="167" t="s">
        <v>229</v>
      </c>
      <c r="L52" s="192">
        <v>42668</v>
      </c>
      <c r="M52" s="206">
        <v>18871998</v>
      </c>
      <c r="N52" s="174">
        <v>94359990</v>
      </c>
      <c r="O52" s="167" t="s">
        <v>413</v>
      </c>
      <c r="P52" s="162">
        <v>75487992</v>
      </c>
      <c r="Q52" s="226" t="s">
        <v>171</v>
      </c>
      <c r="R52" s="159" t="s">
        <v>172</v>
      </c>
      <c r="S52" s="170"/>
      <c r="T52" s="170"/>
      <c r="U52" s="171"/>
      <c r="V52" s="171"/>
      <c r="W52" s="171"/>
      <c r="X52" s="171"/>
      <c r="Y52" s="170"/>
      <c r="Z52" s="170"/>
      <c r="AA52" s="170"/>
      <c r="AB52" s="170"/>
      <c r="AC52" s="170"/>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c r="BB52" s="172"/>
      <c r="BC52" s="172"/>
      <c r="BD52" s="172"/>
      <c r="BE52" s="172"/>
      <c r="BF52" s="172"/>
      <c r="BG52" s="172">
        <v>75487992</v>
      </c>
      <c r="BH52" s="172"/>
      <c r="BI52" s="172"/>
      <c r="BJ52" s="172"/>
      <c r="BK52" s="172"/>
      <c r="BL52" s="198">
        <v>0.2</v>
      </c>
      <c r="BM52" s="160" t="s">
        <v>217</v>
      </c>
    </row>
    <row r="53" spans="1:65">
      <c r="A53" s="218" t="s">
        <v>407</v>
      </c>
      <c r="B53" s="158" t="s">
        <v>133</v>
      </c>
      <c r="C53" s="167" t="s">
        <v>575</v>
      </c>
      <c r="D53" s="159">
        <v>2016</v>
      </c>
      <c r="E53" s="167" t="s">
        <v>575</v>
      </c>
      <c r="F53" s="159" t="s">
        <v>576</v>
      </c>
      <c r="G53" s="159" t="s">
        <v>577</v>
      </c>
      <c r="H53" s="159" t="s">
        <v>577</v>
      </c>
      <c r="I53" s="159" t="s">
        <v>578</v>
      </c>
      <c r="J53" s="159" t="s">
        <v>138</v>
      </c>
      <c r="K53" s="167" t="s">
        <v>229</v>
      </c>
      <c r="L53" s="192">
        <v>42668</v>
      </c>
      <c r="M53" s="206">
        <v>62906660</v>
      </c>
      <c r="N53" s="174">
        <v>314533300</v>
      </c>
      <c r="O53" s="167" t="s">
        <v>413</v>
      </c>
      <c r="P53" s="162">
        <v>251626640</v>
      </c>
      <c r="Q53" s="226" t="s">
        <v>579</v>
      </c>
      <c r="R53" s="159" t="s">
        <v>580</v>
      </c>
      <c r="S53" s="170"/>
      <c r="T53" s="170"/>
      <c r="U53" s="171"/>
      <c r="V53" s="171"/>
      <c r="W53" s="171"/>
      <c r="X53" s="171"/>
      <c r="Y53" s="170"/>
      <c r="Z53" s="170"/>
      <c r="AA53" s="170"/>
      <c r="AB53" s="170"/>
      <c r="AC53" s="170"/>
      <c r="AD53" s="172"/>
      <c r="AE53" s="172"/>
      <c r="AF53" s="172"/>
      <c r="AG53" s="172"/>
      <c r="AH53" s="172"/>
      <c r="AI53" s="172">
        <v>251626640</v>
      </c>
      <c r="AJ53" s="172"/>
      <c r="AK53" s="172"/>
      <c r="AL53" s="172"/>
      <c r="AM53" s="172"/>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98">
        <v>0.8</v>
      </c>
      <c r="BM53" s="160" t="s">
        <v>217</v>
      </c>
    </row>
    <row r="54" spans="1:65">
      <c r="A54" s="218" t="s">
        <v>407</v>
      </c>
      <c r="B54" s="158" t="s">
        <v>148</v>
      </c>
      <c r="C54" s="195" t="s">
        <v>581</v>
      </c>
      <c r="D54" s="159">
        <v>2016</v>
      </c>
      <c r="E54" s="195" t="s">
        <v>581</v>
      </c>
      <c r="F54" s="159" t="s">
        <v>582</v>
      </c>
      <c r="G54" s="159" t="s">
        <v>167</v>
      </c>
      <c r="H54" s="159" t="s">
        <v>207</v>
      </c>
      <c r="I54" s="159" t="s">
        <v>583</v>
      </c>
      <c r="J54" s="159" t="s">
        <v>152</v>
      </c>
      <c r="K54" s="159" t="s">
        <v>462</v>
      </c>
      <c r="L54" s="192">
        <v>42668</v>
      </c>
      <c r="M54" s="206">
        <v>284103807</v>
      </c>
      <c r="N54" s="174">
        <v>553495002</v>
      </c>
      <c r="O54" s="167" t="s">
        <v>430</v>
      </c>
      <c r="P54" s="162">
        <v>269391195</v>
      </c>
      <c r="Q54" s="229" t="s">
        <v>584</v>
      </c>
      <c r="R54" s="195" t="s">
        <v>584</v>
      </c>
      <c r="S54" s="170"/>
      <c r="T54" s="170"/>
      <c r="U54" s="171"/>
      <c r="V54" s="171"/>
      <c r="W54" s="171"/>
      <c r="X54" s="171"/>
      <c r="Y54" s="170"/>
      <c r="Z54" s="170"/>
      <c r="AA54" s="170"/>
      <c r="AB54" s="170"/>
      <c r="AC54" s="170"/>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v>269391195</v>
      </c>
      <c r="BC54" s="172"/>
      <c r="BD54" s="172"/>
      <c r="BE54" s="172"/>
      <c r="BF54" s="172"/>
      <c r="BG54" s="172"/>
      <c r="BH54" s="172"/>
      <c r="BI54" s="172"/>
      <c r="BJ54" s="172"/>
      <c r="BK54" s="172"/>
      <c r="BL54" s="198">
        <v>0.8</v>
      </c>
      <c r="BM54" s="160" t="s">
        <v>217</v>
      </c>
    </row>
    <row r="55" spans="1:65">
      <c r="A55" s="218" t="s">
        <v>407</v>
      </c>
      <c r="B55" s="158" t="s">
        <v>148</v>
      </c>
      <c r="C55" s="195" t="s">
        <v>585</v>
      </c>
      <c r="D55" s="159">
        <v>2016</v>
      </c>
      <c r="E55" s="195" t="s">
        <v>585</v>
      </c>
      <c r="F55" s="159" t="s">
        <v>586</v>
      </c>
      <c r="G55" s="159" t="s">
        <v>167</v>
      </c>
      <c r="H55" s="159" t="s">
        <v>167</v>
      </c>
      <c r="I55" s="159" t="s">
        <v>587</v>
      </c>
      <c r="J55" s="159" t="s">
        <v>152</v>
      </c>
      <c r="K55" s="159" t="s">
        <v>462</v>
      </c>
      <c r="L55" s="192">
        <v>42668</v>
      </c>
      <c r="M55" s="206">
        <v>0</v>
      </c>
      <c r="N55" s="174">
        <v>629475066</v>
      </c>
      <c r="O55" s="167" t="s">
        <v>430</v>
      </c>
      <c r="P55" s="162">
        <v>629475066</v>
      </c>
      <c r="Q55" s="229" t="s">
        <v>588</v>
      </c>
      <c r="R55" s="195" t="s">
        <v>588</v>
      </c>
      <c r="S55" s="170"/>
      <c r="T55" s="170"/>
      <c r="U55" s="171"/>
      <c r="V55" s="171"/>
      <c r="W55" s="171"/>
      <c r="X55" s="171"/>
      <c r="Y55" s="170"/>
      <c r="Z55" s="170"/>
      <c r="AA55" s="170"/>
      <c r="AB55" s="170"/>
      <c r="AC55" s="170"/>
      <c r="AD55" s="199">
        <v>102340824.34017499</v>
      </c>
      <c r="AE55" s="172"/>
      <c r="AF55" s="199">
        <v>28793046.813351788</v>
      </c>
      <c r="AG55" s="172"/>
      <c r="AH55" s="172"/>
      <c r="AI55" s="172"/>
      <c r="AJ55" s="172"/>
      <c r="AK55" s="172"/>
      <c r="AL55" s="199">
        <v>26578197.058478571</v>
      </c>
      <c r="AM55" s="199">
        <v>26578197.058478571</v>
      </c>
      <c r="AN55" s="172"/>
      <c r="AO55" s="172"/>
      <c r="AP55" s="199">
        <v>62015793.13645</v>
      </c>
      <c r="AQ55" s="172"/>
      <c r="AR55" s="172"/>
      <c r="AS55" s="199">
        <v>53156394.116957143</v>
      </c>
      <c r="AT55" s="172"/>
      <c r="AU55" s="172"/>
      <c r="AV55" s="199">
        <v>88593990.194928572</v>
      </c>
      <c r="AW55" s="172"/>
      <c r="AX55" s="172"/>
      <c r="AY55" s="172"/>
      <c r="AZ55" s="199">
        <v>106312788.23391429</v>
      </c>
      <c r="BA55" s="199">
        <v>28793046.813351788</v>
      </c>
      <c r="BB55" s="172"/>
      <c r="BC55" s="172"/>
      <c r="BD55" s="172"/>
      <c r="BE55" s="194"/>
      <c r="BF55" s="172"/>
      <c r="BG55" s="172"/>
      <c r="BH55" s="172"/>
      <c r="BI55" s="199">
        <v>53156394.116957143</v>
      </c>
      <c r="BJ55" s="199">
        <v>53156394.116957143</v>
      </c>
      <c r="BK55" s="172"/>
      <c r="BL55" s="198">
        <v>0.8</v>
      </c>
      <c r="BM55" s="160" t="s">
        <v>217</v>
      </c>
    </row>
    <row r="56" spans="1:65">
      <c r="A56" s="218" t="s">
        <v>407</v>
      </c>
      <c r="B56" s="158" t="s">
        <v>148</v>
      </c>
      <c r="C56" s="195" t="s">
        <v>589</v>
      </c>
      <c r="D56" s="159">
        <v>2016</v>
      </c>
      <c r="E56" s="195" t="s">
        <v>589</v>
      </c>
      <c r="F56" s="159" t="s">
        <v>590</v>
      </c>
      <c r="G56" s="159" t="s">
        <v>191</v>
      </c>
      <c r="H56" s="159" t="s">
        <v>192</v>
      </c>
      <c r="I56" s="159" t="s">
        <v>591</v>
      </c>
      <c r="J56" s="159" t="s">
        <v>152</v>
      </c>
      <c r="K56" s="159" t="s">
        <v>309</v>
      </c>
      <c r="L56" s="192">
        <v>42668</v>
      </c>
      <c r="M56" s="206">
        <v>85371320</v>
      </c>
      <c r="N56" s="174">
        <v>400841255</v>
      </c>
      <c r="O56" s="167" t="s">
        <v>413</v>
      </c>
      <c r="P56" s="162">
        <v>315469935</v>
      </c>
      <c r="Q56" s="226" t="s">
        <v>592</v>
      </c>
      <c r="R56" s="159" t="s">
        <v>592</v>
      </c>
      <c r="S56" s="170"/>
      <c r="T56" s="170"/>
      <c r="U56" s="171"/>
      <c r="V56" s="171"/>
      <c r="W56" s="171"/>
      <c r="X56" s="171"/>
      <c r="Y56" s="170"/>
      <c r="Z56" s="170"/>
      <c r="AA56" s="170"/>
      <c r="AB56" s="170"/>
      <c r="AC56" s="170"/>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c r="BB56" s="172"/>
      <c r="BC56" s="172"/>
      <c r="BD56" s="172"/>
      <c r="BE56" s="172">
        <v>315469935</v>
      </c>
      <c r="BF56" s="172"/>
      <c r="BG56" s="172"/>
      <c r="BH56" s="172"/>
      <c r="BI56" s="172"/>
      <c r="BJ56" s="172"/>
      <c r="BK56" s="172"/>
      <c r="BL56" s="198">
        <v>0.2</v>
      </c>
      <c r="BM56" s="160" t="s">
        <v>217</v>
      </c>
    </row>
    <row r="57" spans="1:65">
      <c r="A57" s="218" t="s">
        <v>407</v>
      </c>
      <c r="B57" s="158" t="s">
        <v>148</v>
      </c>
      <c r="C57" s="195" t="s">
        <v>593</v>
      </c>
      <c r="D57" s="159">
        <v>2016</v>
      </c>
      <c r="E57" s="195" t="s">
        <v>593</v>
      </c>
      <c r="F57" s="159" t="s">
        <v>594</v>
      </c>
      <c r="G57" s="159" t="s">
        <v>167</v>
      </c>
      <c r="H57" s="159" t="s">
        <v>167</v>
      </c>
      <c r="I57" s="171" t="s">
        <v>595</v>
      </c>
      <c r="J57" s="159" t="s">
        <v>152</v>
      </c>
      <c r="K57" s="159" t="s">
        <v>462</v>
      </c>
      <c r="L57" s="192">
        <v>42668</v>
      </c>
      <c r="M57" s="206">
        <v>1363076154</v>
      </c>
      <c r="N57" s="174">
        <v>2726152308</v>
      </c>
      <c r="O57" s="167" t="s">
        <v>596</v>
      </c>
      <c r="P57" s="162">
        <v>1363076154</v>
      </c>
      <c r="Q57" s="229" t="s">
        <v>597</v>
      </c>
      <c r="R57" s="195" t="s">
        <v>597</v>
      </c>
      <c r="S57" s="170"/>
      <c r="T57" s="170"/>
      <c r="U57" s="171"/>
      <c r="V57" s="171"/>
      <c r="W57" s="171"/>
      <c r="X57" s="171"/>
      <c r="Y57" s="170"/>
      <c r="Z57" s="170"/>
      <c r="AA57" s="170"/>
      <c r="AB57" s="170"/>
      <c r="AC57" s="170"/>
      <c r="AD57" s="172"/>
      <c r="AE57" s="200">
        <v>83510451.912865892</v>
      </c>
      <c r="AF57" s="172"/>
      <c r="AG57" s="200">
        <v>44538907.686861813</v>
      </c>
      <c r="AH57" s="200">
        <v>111347269.21715453</v>
      </c>
      <c r="AI57" s="200">
        <v>133616723.06058544</v>
      </c>
      <c r="AJ57" s="200">
        <v>68045553.410483316</v>
      </c>
      <c r="AK57" s="200">
        <v>55673634.608577266</v>
      </c>
      <c r="AL57" s="172"/>
      <c r="AM57" s="172"/>
      <c r="AN57" s="200">
        <v>33404180.76514636</v>
      </c>
      <c r="AO57" s="200">
        <v>11134726.921715453</v>
      </c>
      <c r="AP57" s="172"/>
      <c r="AQ57" s="200">
        <v>12990514.742001362</v>
      </c>
      <c r="AR57" s="200">
        <v>43301715.806671202</v>
      </c>
      <c r="AS57" s="172"/>
      <c r="AT57" s="172"/>
      <c r="AU57" s="200">
        <v>33404180.76514636</v>
      </c>
      <c r="AV57" s="172"/>
      <c r="AW57" s="200">
        <v>83510451.912865892</v>
      </c>
      <c r="AX57" s="200">
        <v>55673634.608577266</v>
      </c>
      <c r="AY57" s="200">
        <v>33404180.76514636</v>
      </c>
      <c r="AZ57" s="172"/>
      <c r="BA57" s="172"/>
      <c r="BB57" s="200">
        <v>111347269.21715453</v>
      </c>
      <c r="BC57" s="200">
        <v>185578782.02859089</v>
      </c>
      <c r="BD57" s="200">
        <v>66808361.53029272</v>
      </c>
      <c r="BE57" s="200">
        <v>66808361.53029272</v>
      </c>
      <c r="BF57" s="200">
        <v>33404180.76514636</v>
      </c>
      <c r="BG57" s="200">
        <v>39899438.136147037</v>
      </c>
      <c r="BH57" s="200">
        <v>55673634.608577266</v>
      </c>
      <c r="BI57" s="172"/>
      <c r="BJ57" s="172"/>
      <c r="BK57" s="172"/>
      <c r="BL57" s="198">
        <v>0.8</v>
      </c>
      <c r="BM57" s="160" t="s">
        <v>217</v>
      </c>
    </row>
    <row r="58" spans="1:65">
      <c r="A58" s="218" t="s">
        <v>407</v>
      </c>
      <c r="B58" s="158" t="s">
        <v>148</v>
      </c>
      <c r="C58" s="195" t="s">
        <v>598</v>
      </c>
      <c r="D58" s="159">
        <v>2016</v>
      </c>
      <c r="E58" s="195" t="s">
        <v>598</v>
      </c>
      <c r="F58" s="159" t="s">
        <v>599</v>
      </c>
      <c r="G58" s="158" t="s">
        <v>136</v>
      </c>
      <c r="H58" s="158" t="s">
        <v>136</v>
      </c>
      <c r="I58" s="159" t="s">
        <v>424</v>
      </c>
      <c r="J58" s="159" t="s">
        <v>152</v>
      </c>
      <c r="K58" s="159" t="s">
        <v>309</v>
      </c>
      <c r="L58" s="192">
        <v>42668</v>
      </c>
      <c r="M58" s="206">
        <v>0</v>
      </c>
      <c r="N58" s="174">
        <v>666360978</v>
      </c>
      <c r="O58" s="167" t="s">
        <v>596</v>
      </c>
      <c r="P58" s="162">
        <v>666360978</v>
      </c>
      <c r="Q58" s="229" t="s">
        <v>141</v>
      </c>
      <c r="R58" s="195" t="s">
        <v>141</v>
      </c>
      <c r="S58" s="170"/>
      <c r="T58" s="170"/>
      <c r="U58" s="171"/>
      <c r="V58" s="171"/>
      <c r="W58" s="171"/>
      <c r="X58" s="171"/>
      <c r="Y58" s="170"/>
      <c r="Z58" s="170"/>
      <c r="AA58" s="170"/>
      <c r="AB58" s="170"/>
      <c r="AC58" s="170"/>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v>666360978</v>
      </c>
      <c r="BL58" s="198">
        <v>0.8</v>
      </c>
      <c r="BM58" s="160" t="s">
        <v>217</v>
      </c>
    </row>
    <row r="59" spans="1:65">
      <c r="A59" s="218" t="s">
        <v>407</v>
      </c>
      <c r="B59" s="158" t="s">
        <v>148</v>
      </c>
      <c r="C59" s="195" t="s">
        <v>600</v>
      </c>
      <c r="D59" s="159">
        <v>2016</v>
      </c>
      <c r="E59" s="195" t="s">
        <v>600</v>
      </c>
      <c r="F59" s="159" t="s">
        <v>601</v>
      </c>
      <c r="G59" s="159" t="s">
        <v>577</v>
      </c>
      <c r="H59" s="159" t="s">
        <v>577</v>
      </c>
      <c r="I59" s="159" t="s">
        <v>578</v>
      </c>
      <c r="J59" s="159" t="s">
        <v>152</v>
      </c>
      <c r="K59" s="159" t="s">
        <v>309</v>
      </c>
      <c r="L59" s="192">
        <v>42668</v>
      </c>
      <c r="M59" s="206">
        <v>137420413</v>
      </c>
      <c r="N59" s="174">
        <v>269535247</v>
      </c>
      <c r="O59" s="167" t="s">
        <v>413</v>
      </c>
      <c r="P59" s="162">
        <v>132114834</v>
      </c>
      <c r="Q59" s="229" t="s">
        <v>579</v>
      </c>
      <c r="R59" s="195" t="s">
        <v>580</v>
      </c>
      <c r="S59" s="170"/>
      <c r="T59" s="170"/>
      <c r="U59" s="171"/>
      <c r="V59" s="171"/>
      <c r="W59" s="171"/>
      <c r="X59" s="171"/>
      <c r="Y59" s="170"/>
      <c r="Z59" s="170"/>
      <c r="AA59" s="170"/>
      <c r="AB59" s="170"/>
      <c r="AC59" s="170"/>
      <c r="AD59" s="172"/>
      <c r="AE59" s="172"/>
      <c r="AF59" s="172"/>
      <c r="AG59" s="172"/>
      <c r="AH59" s="172"/>
      <c r="AI59" s="172">
        <v>132114834</v>
      </c>
      <c r="AJ59" s="172"/>
      <c r="AK59" s="172"/>
      <c r="AL59" s="172"/>
      <c r="AM59" s="172"/>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98">
        <v>0.8</v>
      </c>
      <c r="BM59" s="160" t="s">
        <v>602</v>
      </c>
    </row>
    <row r="60" spans="1:65">
      <c r="A60" s="218" t="s">
        <v>407</v>
      </c>
      <c r="B60" s="158" t="s">
        <v>148</v>
      </c>
      <c r="C60" s="195" t="s">
        <v>603</v>
      </c>
      <c r="D60" s="159">
        <v>2016</v>
      </c>
      <c r="E60" s="195" t="s">
        <v>603</v>
      </c>
      <c r="F60" s="159" t="s">
        <v>604</v>
      </c>
      <c r="G60" s="159" t="s">
        <v>191</v>
      </c>
      <c r="H60" s="159" t="s">
        <v>192</v>
      </c>
      <c r="I60" s="167" t="s">
        <v>193</v>
      </c>
      <c r="J60" s="159" t="s">
        <v>152</v>
      </c>
      <c r="K60" s="159" t="s">
        <v>309</v>
      </c>
      <c r="L60" s="192">
        <v>42668</v>
      </c>
      <c r="M60" s="206">
        <v>24635940</v>
      </c>
      <c r="N60" s="174">
        <v>45143808</v>
      </c>
      <c r="O60" s="167" t="s">
        <v>413</v>
      </c>
      <c r="P60" s="162">
        <v>20507868</v>
      </c>
      <c r="Q60" s="229" t="s">
        <v>141</v>
      </c>
      <c r="R60" s="195" t="s">
        <v>141</v>
      </c>
      <c r="S60" s="170"/>
      <c r="T60" s="170"/>
      <c r="U60" s="171"/>
      <c r="V60" s="171"/>
      <c r="W60" s="171"/>
      <c r="X60" s="171"/>
      <c r="Y60" s="170"/>
      <c r="Z60" s="170"/>
      <c r="AA60" s="170"/>
      <c r="AB60" s="170"/>
      <c r="AC60" s="170"/>
      <c r="AD60" s="172"/>
      <c r="AE60" s="172"/>
      <c r="AF60" s="172"/>
      <c r="AG60" s="172"/>
      <c r="AH60" s="172"/>
      <c r="AI60" s="172"/>
      <c r="AJ60" s="172"/>
      <c r="AK60" s="172"/>
      <c r="AL60" s="172"/>
      <c r="AM60" s="172"/>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v>20507868</v>
      </c>
      <c r="BL60" s="198">
        <v>0.8</v>
      </c>
      <c r="BM60" s="160" t="s">
        <v>217</v>
      </c>
    </row>
    <row r="61" spans="1:65">
      <c r="A61" s="218" t="s">
        <v>407</v>
      </c>
      <c r="B61" s="158" t="s">
        <v>148</v>
      </c>
      <c r="C61" s="195" t="s">
        <v>605</v>
      </c>
      <c r="D61" s="159">
        <v>2016</v>
      </c>
      <c r="E61" s="195" t="s">
        <v>605</v>
      </c>
      <c r="F61" s="159" t="s">
        <v>606</v>
      </c>
      <c r="G61" s="159" t="s">
        <v>167</v>
      </c>
      <c r="H61" s="159" t="s">
        <v>207</v>
      </c>
      <c r="I61" s="159" t="s">
        <v>607</v>
      </c>
      <c r="J61" s="159" t="s">
        <v>152</v>
      </c>
      <c r="K61" s="159" t="s">
        <v>462</v>
      </c>
      <c r="L61" s="192">
        <v>42668</v>
      </c>
      <c r="M61" s="206">
        <v>0</v>
      </c>
      <c r="N61" s="174">
        <v>302142438</v>
      </c>
      <c r="O61" s="167" t="s">
        <v>430</v>
      </c>
      <c r="P61" s="162">
        <v>302142438</v>
      </c>
      <c r="Q61" s="229" t="s">
        <v>608</v>
      </c>
      <c r="R61" s="195" t="s">
        <v>608</v>
      </c>
      <c r="S61" s="170"/>
      <c r="T61" s="170"/>
      <c r="U61" s="171"/>
      <c r="V61" s="171"/>
      <c r="W61" s="171"/>
      <c r="X61" s="171"/>
      <c r="Y61" s="170"/>
      <c r="Z61" s="170"/>
      <c r="AA61" s="170"/>
      <c r="AB61" s="170"/>
      <c r="AC61" s="170"/>
      <c r="AD61" s="172"/>
      <c r="AE61" s="172"/>
      <c r="AF61" s="172"/>
      <c r="AG61" s="172"/>
      <c r="AH61" s="172"/>
      <c r="AI61" s="172"/>
      <c r="AJ61" s="172"/>
      <c r="AK61" s="172"/>
      <c r="AL61" s="172"/>
      <c r="AM61" s="172"/>
      <c r="AN61" s="172"/>
      <c r="AO61" s="172"/>
      <c r="AP61" s="172"/>
      <c r="AQ61" s="172"/>
      <c r="AR61" s="172"/>
      <c r="AS61" s="172">
        <v>302142438</v>
      </c>
      <c r="AT61" s="172"/>
      <c r="AU61" s="172"/>
      <c r="AV61" s="172"/>
      <c r="AW61" s="172"/>
      <c r="AX61" s="172"/>
      <c r="AY61" s="172"/>
      <c r="AZ61" s="172"/>
      <c r="BA61" s="172"/>
      <c r="BB61" s="172"/>
      <c r="BC61" s="172"/>
      <c r="BD61" s="172"/>
      <c r="BE61" s="172"/>
      <c r="BF61" s="172"/>
      <c r="BG61" s="172"/>
      <c r="BH61" s="172"/>
      <c r="BI61" s="172"/>
      <c r="BJ61" s="172"/>
      <c r="BK61" s="172"/>
      <c r="BL61" s="198">
        <v>0.8</v>
      </c>
      <c r="BM61" s="160" t="s">
        <v>217</v>
      </c>
    </row>
    <row r="62" spans="1:65">
      <c r="A62" s="218" t="s">
        <v>407</v>
      </c>
      <c r="B62" s="158" t="s">
        <v>148</v>
      </c>
      <c r="C62" s="167" t="s">
        <v>609</v>
      </c>
      <c r="D62" s="159">
        <v>2016</v>
      </c>
      <c r="E62" s="167" t="s">
        <v>609</v>
      </c>
      <c r="F62" s="159" t="s">
        <v>610</v>
      </c>
      <c r="G62" s="158" t="s">
        <v>136</v>
      </c>
      <c r="H62" s="158" t="s">
        <v>136</v>
      </c>
      <c r="I62" s="159" t="s">
        <v>424</v>
      </c>
      <c r="J62" s="159" t="s">
        <v>152</v>
      </c>
      <c r="K62" s="159" t="s">
        <v>309</v>
      </c>
      <c r="L62" s="192">
        <v>42668</v>
      </c>
      <c r="M62" s="206">
        <v>0</v>
      </c>
      <c r="N62" s="174">
        <v>200643862</v>
      </c>
      <c r="O62" s="167" t="s">
        <v>430</v>
      </c>
      <c r="P62" s="162">
        <v>200643862</v>
      </c>
      <c r="Q62" s="229" t="s">
        <v>611</v>
      </c>
      <c r="R62" s="195" t="s">
        <v>611</v>
      </c>
      <c r="S62" s="170"/>
      <c r="T62" s="170"/>
      <c r="U62" s="171"/>
      <c r="V62" s="171"/>
      <c r="W62" s="171"/>
      <c r="X62" s="171"/>
      <c r="Y62" s="170"/>
      <c r="Z62" s="170"/>
      <c r="AA62" s="170"/>
      <c r="AB62" s="170"/>
      <c r="AC62" s="170"/>
      <c r="AD62" s="172"/>
      <c r="AE62" s="172">
        <v>20064386.199999999</v>
      </c>
      <c r="AF62" s="172"/>
      <c r="AG62" s="172"/>
      <c r="AH62" s="172"/>
      <c r="AI62" s="172">
        <v>20064386.199999999</v>
      </c>
      <c r="AJ62" s="172">
        <v>20064386.199999999</v>
      </c>
      <c r="AK62" s="172">
        <v>20064386.199999999</v>
      </c>
      <c r="AL62" s="172"/>
      <c r="AM62" s="172"/>
      <c r="AN62" s="172"/>
      <c r="AO62" s="172"/>
      <c r="AP62" s="172"/>
      <c r="AQ62" s="172">
        <v>20064386.199999999</v>
      </c>
      <c r="AR62" s="172"/>
      <c r="AS62" s="172"/>
      <c r="AT62" s="172"/>
      <c r="AU62" s="172">
        <v>20064386.199999999</v>
      </c>
      <c r="AV62" s="172">
        <v>20064386.199999999</v>
      </c>
      <c r="AW62" s="172"/>
      <c r="AX62" s="172"/>
      <c r="AY62" s="172">
        <v>20064386.199999999</v>
      </c>
      <c r="AZ62" s="172"/>
      <c r="BA62" s="172"/>
      <c r="BB62" s="172"/>
      <c r="BC62" s="172"/>
      <c r="BD62" s="172"/>
      <c r="BE62" s="172">
        <v>20064386.199999999</v>
      </c>
      <c r="BF62" s="172"/>
      <c r="BG62" s="172">
        <v>20064386.199999999</v>
      </c>
      <c r="BH62" s="172"/>
      <c r="BI62" s="172"/>
      <c r="BJ62" s="172"/>
      <c r="BK62" s="172"/>
      <c r="BL62" s="198">
        <v>0.8</v>
      </c>
      <c r="BM62" s="160" t="s">
        <v>217</v>
      </c>
    </row>
    <row r="63" spans="1:65">
      <c r="A63" s="218" t="s">
        <v>407</v>
      </c>
      <c r="B63" s="158" t="s">
        <v>133</v>
      </c>
      <c r="C63" s="167" t="s">
        <v>612</v>
      </c>
      <c r="D63" s="159">
        <v>2016</v>
      </c>
      <c r="E63" s="167" t="s">
        <v>612</v>
      </c>
      <c r="F63" s="159" t="s">
        <v>613</v>
      </c>
      <c r="G63" s="159" t="s">
        <v>191</v>
      </c>
      <c r="H63" s="159" t="s">
        <v>192</v>
      </c>
      <c r="I63" s="159" t="s">
        <v>591</v>
      </c>
      <c r="J63" s="159" t="s">
        <v>138</v>
      </c>
      <c r="K63" s="167" t="s">
        <v>412</v>
      </c>
      <c r="L63" s="192">
        <v>42685</v>
      </c>
      <c r="M63" s="206">
        <v>80044000</v>
      </c>
      <c r="N63" s="174">
        <v>371096938</v>
      </c>
      <c r="O63" s="167" t="s">
        <v>413</v>
      </c>
      <c r="P63" s="162">
        <v>291052938</v>
      </c>
      <c r="Q63" s="226" t="s">
        <v>592</v>
      </c>
      <c r="R63" s="159" t="s">
        <v>614</v>
      </c>
      <c r="S63" s="170"/>
      <c r="T63" s="170"/>
      <c r="U63" s="171"/>
      <c r="V63" s="171"/>
      <c r="W63" s="171"/>
      <c r="X63" s="171"/>
      <c r="Y63" s="170"/>
      <c r="Z63" s="170"/>
      <c r="AA63" s="170"/>
      <c r="AB63" s="170"/>
      <c r="AC63" s="170"/>
      <c r="AD63" s="172"/>
      <c r="AE63" s="172"/>
      <c r="AF63" s="172"/>
      <c r="AG63" s="172"/>
      <c r="AH63" s="172"/>
      <c r="AI63" s="172"/>
      <c r="AJ63" s="172"/>
      <c r="AK63" s="172"/>
      <c r="AL63" s="172"/>
      <c r="AM63" s="172"/>
      <c r="AN63" s="172"/>
      <c r="AO63" s="172"/>
      <c r="AP63" s="172"/>
      <c r="AQ63" s="172"/>
      <c r="AR63" s="172"/>
      <c r="AS63" s="172"/>
      <c r="AT63" s="172"/>
      <c r="AU63" s="172"/>
      <c r="AV63" s="172"/>
      <c r="AW63" s="172"/>
      <c r="AX63" s="172"/>
      <c r="AY63" s="172"/>
      <c r="AZ63" s="172"/>
      <c r="BA63" s="172"/>
      <c r="BB63" s="172"/>
      <c r="BC63" s="172"/>
      <c r="BD63" s="172"/>
      <c r="BE63" s="172">
        <v>291052938</v>
      </c>
      <c r="BF63" s="172"/>
      <c r="BG63" s="172"/>
      <c r="BH63" s="172"/>
      <c r="BI63" s="172"/>
      <c r="BJ63" s="172"/>
      <c r="BK63" s="172"/>
      <c r="BL63" s="187">
        <v>0.2</v>
      </c>
      <c r="BM63" s="160" t="s">
        <v>217</v>
      </c>
    </row>
    <row r="64" spans="1:65">
      <c r="A64" s="218" t="s">
        <v>407</v>
      </c>
      <c r="B64" s="158" t="s">
        <v>148</v>
      </c>
      <c r="C64" s="167" t="s">
        <v>615</v>
      </c>
      <c r="D64" s="159">
        <v>2016</v>
      </c>
      <c r="E64" s="167" t="s">
        <v>615</v>
      </c>
      <c r="F64" s="159" t="s">
        <v>616</v>
      </c>
      <c r="G64" s="158" t="s">
        <v>136</v>
      </c>
      <c r="H64" s="158" t="s">
        <v>136</v>
      </c>
      <c r="I64" s="159" t="s">
        <v>424</v>
      </c>
      <c r="J64" s="159" t="s">
        <v>152</v>
      </c>
      <c r="K64" s="159" t="s">
        <v>309</v>
      </c>
      <c r="L64" s="192">
        <v>42685</v>
      </c>
      <c r="M64" s="206">
        <v>0</v>
      </c>
      <c r="N64" s="174">
        <v>2790000000</v>
      </c>
      <c r="O64" s="167" t="s">
        <v>413</v>
      </c>
      <c r="P64" s="162">
        <v>2790000000</v>
      </c>
      <c r="Q64" s="226" t="s">
        <v>141</v>
      </c>
      <c r="R64" s="159" t="s">
        <v>141</v>
      </c>
      <c r="S64" s="170"/>
      <c r="T64" s="170"/>
      <c r="U64" s="171"/>
      <c r="V64" s="171"/>
      <c r="W64" s="171"/>
      <c r="X64" s="171"/>
      <c r="Y64" s="170"/>
      <c r="Z64" s="170"/>
      <c r="AA64" s="170"/>
      <c r="AB64" s="170"/>
      <c r="AC64" s="170"/>
      <c r="AD64" s="172"/>
      <c r="AE64" s="172"/>
      <c r="AF64" s="172"/>
      <c r="AG64" s="172"/>
      <c r="AH64" s="172"/>
      <c r="AI64" s="172"/>
      <c r="AJ64" s="172"/>
      <c r="AK64" s="172"/>
      <c r="AL64" s="172"/>
      <c r="AM64" s="172"/>
      <c r="AN64" s="172"/>
      <c r="AO64" s="172"/>
      <c r="AP64" s="172"/>
      <c r="AQ64" s="172"/>
      <c r="AR64" s="172"/>
      <c r="AS64" s="172"/>
      <c r="AT64" s="172"/>
      <c r="AU64" s="172"/>
      <c r="AV64" s="172"/>
      <c r="AW64" s="172"/>
      <c r="AX64" s="172"/>
      <c r="AY64" s="172"/>
      <c r="AZ64" s="172"/>
      <c r="BA64" s="172"/>
      <c r="BB64" s="172"/>
      <c r="BC64" s="172"/>
      <c r="BD64" s="172"/>
      <c r="BE64" s="172"/>
      <c r="BF64" s="172"/>
      <c r="BG64" s="172"/>
      <c r="BH64" s="172"/>
      <c r="BI64" s="172"/>
      <c r="BJ64" s="172"/>
      <c r="BK64" s="172">
        <v>2790000000</v>
      </c>
      <c r="BL64" s="187">
        <v>0.2</v>
      </c>
      <c r="BM64" s="167" t="s">
        <v>217</v>
      </c>
    </row>
    <row r="65" spans="1:65">
      <c r="A65" s="218" t="s">
        <v>407</v>
      </c>
      <c r="B65" s="158" t="s">
        <v>148</v>
      </c>
      <c r="C65" s="167" t="s">
        <v>617</v>
      </c>
      <c r="D65" s="159">
        <v>2016</v>
      </c>
      <c r="E65" s="167" t="s">
        <v>617</v>
      </c>
      <c r="F65" s="159" t="s">
        <v>618</v>
      </c>
      <c r="G65" s="159" t="s">
        <v>167</v>
      </c>
      <c r="H65" s="159" t="s">
        <v>207</v>
      </c>
      <c r="I65" s="159" t="s">
        <v>619</v>
      </c>
      <c r="J65" s="159" t="s">
        <v>152</v>
      </c>
      <c r="K65" s="159" t="s">
        <v>462</v>
      </c>
      <c r="L65" s="192">
        <v>42685</v>
      </c>
      <c r="M65" s="206">
        <v>0</v>
      </c>
      <c r="N65" s="174">
        <v>294030429</v>
      </c>
      <c r="O65" s="167" t="s">
        <v>430</v>
      </c>
      <c r="P65" s="162">
        <v>294030429</v>
      </c>
      <c r="Q65" s="226" t="s">
        <v>620</v>
      </c>
      <c r="R65" s="159" t="s">
        <v>620</v>
      </c>
      <c r="S65" s="170"/>
      <c r="T65" s="170"/>
      <c r="U65" s="171"/>
      <c r="V65" s="171"/>
      <c r="W65" s="171"/>
      <c r="X65" s="171"/>
      <c r="Y65" s="170"/>
      <c r="Z65" s="170"/>
      <c r="AA65" s="170"/>
      <c r="AB65" s="170"/>
      <c r="AC65" s="170"/>
      <c r="AD65" s="172"/>
      <c r="AE65" s="172"/>
      <c r="AF65" s="172"/>
      <c r="AG65" s="172"/>
      <c r="AH65" s="172"/>
      <c r="AI65" s="172"/>
      <c r="AJ65" s="172"/>
      <c r="AK65" s="172"/>
      <c r="AL65" s="172"/>
      <c r="AM65" s="172"/>
      <c r="AN65" s="172"/>
      <c r="AO65" s="172"/>
      <c r="AP65" s="172"/>
      <c r="AQ65" s="172"/>
      <c r="AR65" s="172"/>
      <c r="AS65" s="172"/>
      <c r="AT65" s="172">
        <v>294030429</v>
      </c>
      <c r="AU65" s="172"/>
      <c r="AV65" s="172"/>
      <c r="AW65" s="172"/>
      <c r="AX65" s="172"/>
      <c r="AY65" s="172"/>
      <c r="AZ65" s="172"/>
      <c r="BA65" s="172"/>
      <c r="BB65" s="172"/>
      <c r="BC65" s="172"/>
      <c r="BD65" s="172"/>
      <c r="BE65" s="172"/>
      <c r="BF65" s="172"/>
      <c r="BG65" s="172"/>
      <c r="BH65" s="172"/>
      <c r="BI65" s="172"/>
      <c r="BJ65" s="172"/>
      <c r="BK65" s="172"/>
      <c r="BL65" s="187">
        <v>0.2</v>
      </c>
      <c r="BM65" s="167" t="s">
        <v>217</v>
      </c>
    </row>
    <row r="66" spans="1:65">
      <c r="A66" s="218" t="s">
        <v>407</v>
      </c>
      <c r="B66" s="158" t="s">
        <v>133</v>
      </c>
      <c r="C66" s="167" t="s">
        <v>621</v>
      </c>
      <c r="D66" s="159">
        <v>2016</v>
      </c>
      <c r="E66" s="167" t="s">
        <v>621</v>
      </c>
      <c r="F66" s="159" t="s">
        <v>622</v>
      </c>
      <c r="G66" s="158" t="s">
        <v>136</v>
      </c>
      <c r="H66" s="158" t="s">
        <v>136</v>
      </c>
      <c r="I66" s="159" t="s">
        <v>424</v>
      </c>
      <c r="J66" s="159" t="s">
        <v>138</v>
      </c>
      <c r="K66" s="167" t="s">
        <v>412</v>
      </c>
      <c r="L66" s="192">
        <v>42696</v>
      </c>
      <c r="M66" s="206">
        <v>0</v>
      </c>
      <c r="N66" s="174">
        <v>1000000000</v>
      </c>
      <c r="O66" s="167" t="s">
        <v>623</v>
      </c>
      <c r="P66" s="162">
        <v>1000000000</v>
      </c>
      <c r="Q66" s="227" t="s">
        <v>141</v>
      </c>
      <c r="R66" s="167" t="s">
        <v>141</v>
      </c>
      <c r="S66" s="170"/>
      <c r="T66" s="170"/>
      <c r="U66" s="171"/>
      <c r="V66" s="171"/>
      <c r="W66" s="171"/>
      <c r="X66" s="171"/>
      <c r="Y66" s="170"/>
      <c r="Z66" s="170"/>
      <c r="AA66" s="170"/>
      <c r="AB66" s="170"/>
      <c r="AC66" s="170"/>
      <c r="AD66" s="172"/>
      <c r="AE66" s="172"/>
      <c r="AF66" s="172"/>
      <c r="AG66" s="172"/>
      <c r="AH66" s="172"/>
      <c r="AI66" s="172"/>
      <c r="AJ66" s="172"/>
      <c r="AK66" s="172"/>
      <c r="AL66" s="172"/>
      <c r="AM66" s="172"/>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v>1000000000</v>
      </c>
      <c r="BL66" s="201">
        <v>0.8</v>
      </c>
      <c r="BM66" s="167" t="s">
        <v>217</v>
      </c>
    </row>
    <row r="67" spans="1:65">
      <c r="A67" s="218" t="s">
        <v>407</v>
      </c>
      <c r="B67" s="158" t="s">
        <v>133</v>
      </c>
      <c r="C67" s="167" t="s">
        <v>624</v>
      </c>
      <c r="D67" s="159">
        <v>2016</v>
      </c>
      <c r="E67" s="167" t="s">
        <v>624</v>
      </c>
      <c r="F67" s="159" t="s">
        <v>625</v>
      </c>
      <c r="G67" s="158" t="s">
        <v>136</v>
      </c>
      <c r="H67" s="158" t="s">
        <v>136</v>
      </c>
      <c r="I67" s="159" t="s">
        <v>424</v>
      </c>
      <c r="J67" s="159" t="s">
        <v>138</v>
      </c>
      <c r="K67" s="167" t="s">
        <v>229</v>
      </c>
      <c r="L67" s="192">
        <v>42696</v>
      </c>
      <c r="M67" s="206">
        <v>0</v>
      </c>
      <c r="N67" s="174">
        <v>68000000</v>
      </c>
      <c r="O67" s="167" t="s">
        <v>437</v>
      </c>
      <c r="P67" s="162">
        <v>68000000</v>
      </c>
      <c r="Q67" s="227" t="s">
        <v>141</v>
      </c>
      <c r="R67" s="167" t="s">
        <v>141</v>
      </c>
      <c r="S67" s="170"/>
      <c r="T67" s="170"/>
      <c r="U67" s="171"/>
      <c r="V67" s="171"/>
      <c r="W67" s="171"/>
      <c r="X67" s="171"/>
      <c r="Y67" s="170"/>
      <c r="Z67" s="170"/>
      <c r="AA67" s="170"/>
      <c r="AB67" s="170"/>
      <c r="AC67" s="170"/>
      <c r="AD67" s="172"/>
      <c r="AE67" s="172"/>
      <c r="AF67" s="172"/>
      <c r="AG67" s="172"/>
      <c r="AH67" s="172"/>
      <c r="AI67" s="172"/>
      <c r="AJ67" s="172"/>
      <c r="AK67" s="172"/>
      <c r="AL67" s="172"/>
      <c r="AM67" s="172"/>
      <c r="AN67" s="172"/>
      <c r="AO67" s="172"/>
      <c r="AP67" s="172"/>
      <c r="AQ67" s="172"/>
      <c r="AR67" s="172"/>
      <c r="AS67" s="172"/>
      <c r="AT67" s="172"/>
      <c r="AU67" s="172"/>
      <c r="AV67" s="172"/>
      <c r="AW67" s="172"/>
      <c r="AX67" s="172"/>
      <c r="AY67" s="172"/>
      <c r="AZ67" s="172"/>
      <c r="BA67" s="172"/>
      <c r="BB67" s="172"/>
      <c r="BC67" s="172"/>
      <c r="BD67" s="172"/>
      <c r="BE67" s="172"/>
      <c r="BF67" s="172"/>
      <c r="BG67" s="172"/>
      <c r="BH67" s="172"/>
      <c r="BI67" s="172"/>
      <c r="BJ67" s="172"/>
      <c r="BK67" s="172">
        <v>68000000</v>
      </c>
      <c r="BL67" s="187">
        <v>0.2</v>
      </c>
      <c r="BM67" s="167" t="s">
        <v>217</v>
      </c>
    </row>
    <row r="68" spans="1:65">
      <c r="A68" s="218" t="s">
        <v>407</v>
      </c>
      <c r="B68" s="158" t="s">
        <v>133</v>
      </c>
      <c r="C68" s="167" t="s">
        <v>626</v>
      </c>
      <c r="D68" s="159">
        <v>2016</v>
      </c>
      <c r="E68" s="167" t="s">
        <v>626</v>
      </c>
      <c r="F68" s="159" t="s">
        <v>627</v>
      </c>
      <c r="G68" s="158" t="s">
        <v>191</v>
      </c>
      <c r="H68" s="158" t="s">
        <v>466</v>
      </c>
      <c r="I68" s="159" t="s">
        <v>628</v>
      </c>
      <c r="J68" s="159" t="s">
        <v>138</v>
      </c>
      <c r="K68" s="167" t="s">
        <v>412</v>
      </c>
      <c r="L68" s="192">
        <v>42696</v>
      </c>
      <c r="M68" s="206">
        <v>47151085</v>
      </c>
      <c r="N68" s="174">
        <v>217522057</v>
      </c>
      <c r="O68" s="167" t="s">
        <v>413</v>
      </c>
      <c r="P68" s="162">
        <v>170370972</v>
      </c>
      <c r="Q68" s="227" t="s">
        <v>523</v>
      </c>
      <c r="R68" s="167" t="s">
        <v>523</v>
      </c>
      <c r="S68" s="170"/>
      <c r="T68" s="170"/>
      <c r="U68" s="171"/>
      <c r="V68" s="171"/>
      <c r="W68" s="171"/>
      <c r="X68" s="171"/>
      <c r="Y68" s="170"/>
      <c r="Z68" s="170"/>
      <c r="AA68" s="170"/>
      <c r="AB68" s="170"/>
      <c r="AC68" s="170"/>
      <c r="AD68" s="172"/>
      <c r="AE68" s="172"/>
      <c r="AF68" s="172"/>
      <c r="AG68" s="172"/>
      <c r="AH68" s="172"/>
      <c r="AI68" s="172"/>
      <c r="AJ68" s="172"/>
      <c r="AK68" s="172">
        <v>56790324</v>
      </c>
      <c r="AL68" s="172"/>
      <c r="AM68" s="172"/>
      <c r="AN68" s="172"/>
      <c r="AO68" s="172"/>
      <c r="AP68" s="172"/>
      <c r="AQ68" s="172"/>
      <c r="AR68" s="172"/>
      <c r="AS68" s="172"/>
      <c r="AT68" s="172"/>
      <c r="AU68" s="172"/>
      <c r="AV68" s="172"/>
      <c r="AW68" s="172"/>
      <c r="AX68" s="172"/>
      <c r="AY68" s="172"/>
      <c r="AZ68" s="172"/>
      <c r="BA68" s="172"/>
      <c r="BB68" s="172">
        <v>56790324</v>
      </c>
      <c r="BC68" s="172">
        <v>56790324</v>
      </c>
      <c r="BD68" s="172"/>
      <c r="BE68" s="172"/>
      <c r="BF68" s="172"/>
      <c r="BG68" s="172"/>
      <c r="BH68" s="172"/>
      <c r="BI68" s="172"/>
      <c r="BJ68" s="172"/>
      <c r="BK68" s="172"/>
      <c r="BL68" s="198">
        <v>0.8</v>
      </c>
      <c r="BM68" s="167" t="s">
        <v>217</v>
      </c>
    </row>
    <row r="69" spans="1:65">
      <c r="A69" s="218" t="s">
        <v>407</v>
      </c>
      <c r="B69" s="159" t="s">
        <v>133</v>
      </c>
      <c r="C69" s="167" t="s">
        <v>629</v>
      </c>
      <c r="D69" s="159">
        <v>2016</v>
      </c>
      <c r="E69" s="167" t="s">
        <v>629</v>
      </c>
      <c r="F69" s="159" t="s">
        <v>630</v>
      </c>
      <c r="G69" s="159" t="s">
        <v>191</v>
      </c>
      <c r="H69" s="159" t="s">
        <v>192</v>
      </c>
      <c r="I69" s="167" t="s">
        <v>193</v>
      </c>
      <c r="J69" s="159" t="s">
        <v>138</v>
      </c>
      <c r="K69" s="167" t="s">
        <v>412</v>
      </c>
      <c r="L69" s="192">
        <v>42696</v>
      </c>
      <c r="M69" s="206">
        <v>87012400</v>
      </c>
      <c r="N69" s="174">
        <v>426416428</v>
      </c>
      <c r="O69" s="167" t="s">
        <v>413</v>
      </c>
      <c r="P69" s="162">
        <v>339404028</v>
      </c>
      <c r="Q69" s="227" t="s">
        <v>141</v>
      </c>
      <c r="R69" s="167" t="s">
        <v>141</v>
      </c>
      <c r="S69" s="170"/>
      <c r="T69" s="170"/>
      <c r="U69" s="171"/>
      <c r="V69" s="171"/>
      <c r="W69" s="171"/>
      <c r="X69" s="171"/>
      <c r="Y69" s="170"/>
      <c r="Z69" s="170"/>
      <c r="AA69" s="170"/>
      <c r="AB69" s="170"/>
      <c r="AC69" s="170"/>
      <c r="AD69" s="172"/>
      <c r="AE69" s="172"/>
      <c r="AF69" s="172"/>
      <c r="AG69" s="172"/>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v>339404028</v>
      </c>
      <c r="BL69" s="198">
        <v>0.2</v>
      </c>
      <c r="BM69" s="167" t="s">
        <v>217</v>
      </c>
    </row>
    <row r="70" spans="1:65">
      <c r="A70" s="218" t="s">
        <v>407</v>
      </c>
      <c r="B70" s="158" t="s">
        <v>148</v>
      </c>
      <c r="C70" s="167" t="s">
        <v>631</v>
      </c>
      <c r="D70" s="159">
        <v>2016</v>
      </c>
      <c r="E70" s="167" t="s">
        <v>631</v>
      </c>
      <c r="F70" s="159" t="s">
        <v>632</v>
      </c>
      <c r="G70" s="159" t="s">
        <v>167</v>
      </c>
      <c r="H70" s="159" t="s">
        <v>207</v>
      </c>
      <c r="I70" s="159" t="s">
        <v>633</v>
      </c>
      <c r="J70" s="159" t="s">
        <v>152</v>
      </c>
      <c r="K70" s="159" t="s">
        <v>462</v>
      </c>
      <c r="L70" s="192">
        <v>42696</v>
      </c>
      <c r="M70" s="206">
        <v>0</v>
      </c>
      <c r="N70" s="174">
        <v>259400000</v>
      </c>
      <c r="O70" s="167" t="s">
        <v>430</v>
      </c>
      <c r="P70" s="162">
        <v>259400000</v>
      </c>
      <c r="Q70" s="226" t="s">
        <v>634</v>
      </c>
      <c r="R70" s="159" t="s">
        <v>634</v>
      </c>
      <c r="S70" s="170"/>
      <c r="T70" s="170"/>
      <c r="U70" s="171"/>
      <c r="V70" s="171"/>
      <c r="W70" s="171"/>
      <c r="X70" s="171"/>
      <c r="Y70" s="170"/>
      <c r="Z70" s="170"/>
      <c r="AA70" s="170"/>
      <c r="AB70" s="170"/>
      <c r="AC70" s="170"/>
      <c r="AD70" s="172"/>
      <c r="AE70" s="172"/>
      <c r="AF70" s="172"/>
      <c r="AG70" s="172"/>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v>259400000</v>
      </c>
      <c r="BK70" s="172"/>
      <c r="BL70" s="197">
        <v>0.8</v>
      </c>
      <c r="BM70" s="167" t="s">
        <v>217</v>
      </c>
    </row>
    <row r="71" spans="1:65">
      <c r="A71" s="218" t="s">
        <v>432</v>
      </c>
      <c r="B71" s="158" t="s">
        <v>148</v>
      </c>
      <c r="C71" s="222" t="s">
        <v>635</v>
      </c>
      <c r="D71" s="159">
        <v>2016</v>
      </c>
      <c r="E71" s="167" t="s">
        <v>635</v>
      </c>
      <c r="F71" s="159" t="s">
        <v>636</v>
      </c>
      <c r="G71" s="158" t="s">
        <v>136</v>
      </c>
      <c r="H71" s="158" t="s">
        <v>136</v>
      </c>
      <c r="I71" s="159" t="s">
        <v>424</v>
      </c>
      <c r="J71" s="159" t="s">
        <v>152</v>
      </c>
      <c r="K71" s="167" t="s">
        <v>232</v>
      </c>
      <c r="L71" s="192">
        <v>42696</v>
      </c>
      <c r="M71" s="206">
        <v>0</v>
      </c>
      <c r="N71" s="174">
        <v>113159654</v>
      </c>
      <c r="O71" s="159" t="s">
        <v>637</v>
      </c>
      <c r="P71" s="162">
        <v>113159654</v>
      </c>
      <c r="Q71" s="226" t="s">
        <v>592</v>
      </c>
      <c r="R71" s="159" t="s">
        <v>592</v>
      </c>
      <c r="S71" s="170"/>
      <c r="T71" s="170"/>
      <c r="U71" s="171"/>
      <c r="V71" s="171"/>
      <c r="W71" s="171"/>
      <c r="X71" s="171"/>
      <c r="Y71" s="170"/>
      <c r="Z71" s="170"/>
      <c r="AA71" s="170"/>
      <c r="AB71" s="170"/>
      <c r="AC71" s="170"/>
      <c r="AD71" s="172"/>
      <c r="AE71" s="172"/>
      <c r="AF71" s="172"/>
      <c r="AG71" s="172"/>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2">
        <v>113159654</v>
      </c>
      <c r="BF71" s="172"/>
      <c r="BG71" s="172"/>
      <c r="BH71" s="172"/>
      <c r="BI71" s="172"/>
      <c r="BJ71" s="172"/>
      <c r="BK71" s="172"/>
      <c r="BL71" s="198">
        <v>0.2</v>
      </c>
      <c r="BM71" s="167" t="s">
        <v>217</v>
      </c>
    </row>
    <row r="72" spans="1:65">
      <c r="A72" s="218" t="s">
        <v>432</v>
      </c>
      <c r="B72" s="158" t="s">
        <v>148</v>
      </c>
      <c r="C72" s="222" t="s">
        <v>638</v>
      </c>
      <c r="D72" s="159">
        <v>2016</v>
      </c>
      <c r="E72" s="167" t="s">
        <v>638</v>
      </c>
      <c r="F72" s="159" t="s">
        <v>639</v>
      </c>
      <c r="G72" s="158" t="s">
        <v>136</v>
      </c>
      <c r="H72" s="158" t="s">
        <v>136</v>
      </c>
      <c r="I72" s="159" t="s">
        <v>424</v>
      </c>
      <c r="J72" s="159" t="s">
        <v>152</v>
      </c>
      <c r="K72" s="167" t="s">
        <v>232</v>
      </c>
      <c r="L72" s="192">
        <v>42696</v>
      </c>
      <c r="M72" s="206">
        <v>0</v>
      </c>
      <c r="N72" s="174">
        <v>279789154</v>
      </c>
      <c r="O72" s="159" t="s">
        <v>637</v>
      </c>
      <c r="P72" s="162">
        <v>279789154</v>
      </c>
      <c r="Q72" s="226" t="s">
        <v>221</v>
      </c>
      <c r="R72" s="159" t="s">
        <v>221</v>
      </c>
      <c r="S72" s="170"/>
      <c r="T72" s="170"/>
      <c r="U72" s="171"/>
      <c r="V72" s="171"/>
      <c r="W72" s="171"/>
      <c r="X72" s="171"/>
      <c r="Y72" s="170"/>
      <c r="Z72" s="170"/>
      <c r="AA72" s="170"/>
      <c r="AB72" s="170"/>
      <c r="AC72" s="170"/>
      <c r="AD72" s="172"/>
      <c r="AE72" s="172">
        <v>279789154</v>
      </c>
      <c r="AF72" s="172"/>
      <c r="AG72" s="172"/>
      <c r="AH72" s="172"/>
      <c r="AI72" s="172"/>
      <c r="AJ72" s="172"/>
      <c r="AK72" s="172"/>
      <c r="AL72" s="172"/>
      <c r="AM72" s="172"/>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98">
        <v>0.2</v>
      </c>
      <c r="BM72" s="167" t="s">
        <v>217</v>
      </c>
    </row>
    <row r="73" spans="1:65">
      <c r="A73" s="218" t="s">
        <v>432</v>
      </c>
      <c r="B73" s="158" t="s">
        <v>148</v>
      </c>
      <c r="C73" s="222" t="s">
        <v>640</v>
      </c>
      <c r="D73" s="159">
        <v>2016</v>
      </c>
      <c r="E73" s="167" t="s">
        <v>640</v>
      </c>
      <c r="F73" s="159" t="s">
        <v>641</v>
      </c>
      <c r="G73" s="158" t="s">
        <v>136</v>
      </c>
      <c r="H73" s="158" t="s">
        <v>136</v>
      </c>
      <c r="I73" s="159" t="s">
        <v>424</v>
      </c>
      <c r="J73" s="159" t="s">
        <v>152</v>
      </c>
      <c r="K73" s="167" t="s">
        <v>232</v>
      </c>
      <c r="L73" s="192">
        <v>42696</v>
      </c>
      <c r="M73" s="206">
        <v>0</v>
      </c>
      <c r="N73" s="174">
        <v>108408154</v>
      </c>
      <c r="O73" s="159" t="s">
        <v>637</v>
      </c>
      <c r="P73" s="162">
        <v>108408154</v>
      </c>
      <c r="Q73" s="226" t="s">
        <v>159</v>
      </c>
      <c r="R73" s="159" t="s">
        <v>159</v>
      </c>
      <c r="S73" s="170"/>
      <c r="T73" s="170"/>
      <c r="U73" s="171"/>
      <c r="V73" s="171"/>
      <c r="W73" s="171"/>
      <c r="X73" s="171"/>
      <c r="Y73" s="170"/>
      <c r="Z73" s="170"/>
      <c r="AA73" s="170"/>
      <c r="AB73" s="170"/>
      <c r="AC73" s="170"/>
      <c r="AD73" s="172"/>
      <c r="AE73" s="172"/>
      <c r="AF73" s="172"/>
      <c r="AG73" s="172"/>
      <c r="AH73" s="172"/>
      <c r="AI73" s="172"/>
      <c r="AJ73" s="172"/>
      <c r="AK73" s="172"/>
      <c r="AL73" s="172"/>
      <c r="AM73" s="172"/>
      <c r="AN73" s="172"/>
      <c r="AO73" s="172"/>
      <c r="AP73" s="172"/>
      <c r="AQ73" s="172"/>
      <c r="AR73" s="172"/>
      <c r="AS73" s="172"/>
      <c r="AT73" s="172"/>
      <c r="AU73" s="172"/>
      <c r="AV73" s="172"/>
      <c r="AW73" s="172">
        <v>108408154</v>
      </c>
      <c r="AX73" s="172"/>
      <c r="AY73" s="172"/>
      <c r="AZ73" s="172"/>
      <c r="BA73" s="172"/>
      <c r="BB73" s="172"/>
      <c r="BC73" s="172"/>
      <c r="BD73" s="172"/>
      <c r="BE73" s="172"/>
      <c r="BF73" s="172"/>
      <c r="BG73" s="172"/>
      <c r="BH73" s="172"/>
      <c r="BI73" s="172"/>
      <c r="BJ73" s="172"/>
      <c r="BK73" s="172"/>
      <c r="BL73" s="198">
        <v>0.2</v>
      </c>
      <c r="BM73" s="167" t="s">
        <v>217</v>
      </c>
    </row>
    <row r="74" spans="1:65">
      <c r="A74" s="218" t="s">
        <v>407</v>
      </c>
      <c r="B74" s="159" t="s">
        <v>181</v>
      </c>
      <c r="C74" s="167" t="s">
        <v>642</v>
      </c>
      <c r="D74" s="159">
        <v>2016</v>
      </c>
      <c r="E74" s="167" t="s">
        <v>642</v>
      </c>
      <c r="F74" s="159" t="s">
        <v>643</v>
      </c>
      <c r="G74" s="158" t="s">
        <v>136</v>
      </c>
      <c r="H74" s="158" t="s">
        <v>136</v>
      </c>
      <c r="I74" s="159" t="s">
        <v>424</v>
      </c>
      <c r="J74" s="167" t="s">
        <v>184</v>
      </c>
      <c r="K74" s="167" t="s">
        <v>474</v>
      </c>
      <c r="L74" s="192">
        <v>42696</v>
      </c>
      <c r="M74" s="206">
        <v>0</v>
      </c>
      <c r="N74" s="174">
        <v>1717885300</v>
      </c>
      <c r="O74" s="167" t="s">
        <v>644</v>
      </c>
      <c r="P74" s="162">
        <v>1717885300</v>
      </c>
      <c r="Q74" s="227" t="s">
        <v>293</v>
      </c>
      <c r="R74" s="167" t="s">
        <v>645</v>
      </c>
      <c r="S74" s="170"/>
      <c r="T74" s="170"/>
      <c r="U74" s="171"/>
      <c r="V74" s="171"/>
      <c r="W74" s="171"/>
      <c r="X74" s="171"/>
      <c r="Y74" s="170"/>
      <c r="Z74" s="170"/>
      <c r="AA74" s="170"/>
      <c r="AB74" s="170"/>
      <c r="AC74" s="170"/>
      <c r="AD74" s="172"/>
      <c r="AE74" s="172"/>
      <c r="AF74" s="172"/>
      <c r="AG74" s="172"/>
      <c r="AH74" s="172"/>
      <c r="AI74" s="172"/>
      <c r="AJ74" s="172"/>
      <c r="AK74" s="172"/>
      <c r="AL74" s="172"/>
      <c r="AM74" s="172"/>
      <c r="AN74" s="172"/>
      <c r="AO74" s="172"/>
      <c r="AP74" s="172">
        <v>1717885300</v>
      </c>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98">
        <v>0.8</v>
      </c>
      <c r="BM74" s="167" t="s">
        <v>217</v>
      </c>
    </row>
    <row r="75" spans="1:65">
      <c r="A75" s="218" t="s">
        <v>407</v>
      </c>
      <c r="B75" s="159" t="s">
        <v>181</v>
      </c>
      <c r="C75" s="167" t="s">
        <v>646</v>
      </c>
      <c r="D75" s="159">
        <v>2016</v>
      </c>
      <c r="E75" s="167" t="s">
        <v>646</v>
      </c>
      <c r="F75" s="159" t="s">
        <v>647</v>
      </c>
      <c r="G75" s="158" t="s">
        <v>136</v>
      </c>
      <c r="H75" s="158" t="s">
        <v>136</v>
      </c>
      <c r="I75" s="159" t="s">
        <v>424</v>
      </c>
      <c r="J75" s="167" t="s">
        <v>184</v>
      </c>
      <c r="K75" s="167" t="s">
        <v>480</v>
      </c>
      <c r="L75" s="192">
        <v>42696</v>
      </c>
      <c r="M75" s="206">
        <v>0</v>
      </c>
      <c r="N75" s="174">
        <v>395230000</v>
      </c>
      <c r="O75" s="159" t="s">
        <v>481</v>
      </c>
      <c r="P75" s="162">
        <v>395230000</v>
      </c>
      <c r="Q75" s="227" t="s">
        <v>579</v>
      </c>
      <c r="R75" s="167" t="s">
        <v>580</v>
      </c>
      <c r="S75" s="170"/>
      <c r="T75" s="170"/>
      <c r="U75" s="171"/>
      <c r="V75" s="171"/>
      <c r="W75" s="171"/>
      <c r="X75" s="171"/>
      <c r="Y75" s="170"/>
      <c r="Z75" s="170"/>
      <c r="AA75" s="170"/>
      <c r="AB75" s="170"/>
      <c r="AC75" s="170"/>
      <c r="AD75" s="172"/>
      <c r="AE75" s="172"/>
      <c r="AF75" s="172"/>
      <c r="AG75" s="172"/>
      <c r="AH75" s="172"/>
      <c r="AI75" s="172">
        <v>395230000</v>
      </c>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98">
        <v>0.8</v>
      </c>
      <c r="BM75" s="167" t="s">
        <v>217</v>
      </c>
    </row>
    <row r="76" spans="1:65">
      <c r="A76" s="218" t="s">
        <v>407</v>
      </c>
      <c r="B76" s="159" t="s">
        <v>181</v>
      </c>
      <c r="C76" s="167" t="s">
        <v>648</v>
      </c>
      <c r="D76" s="159">
        <v>2016</v>
      </c>
      <c r="E76" s="167" t="s">
        <v>648</v>
      </c>
      <c r="F76" s="159" t="s">
        <v>649</v>
      </c>
      <c r="G76" s="158" t="s">
        <v>136</v>
      </c>
      <c r="H76" s="158" t="s">
        <v>136</v>
      </c>
      <c r="I76" s="159" t="s">
        <v>424</v>
      </c>
      <c r="J76" s="167" t="s">
        <v>184</v>
      </c>
      <c r="K76" s="167" t="s">
        <v>480</v>
      </c>
      <c r="L76" s="192">
        <v>42696</v>
      </c>
      <c r="M76" s="206">
        <v>0</v>
      </c>
      <c r="N76" s="174">
        <v>392260000</v>
      </c>
      <c r="O76" s="159" t="s">
        <v>481</v>
      </c>
      <c r="P76" s="162">
        <v>392260000</v>
      </c>
      <c r="Q76" s="226" t="s">
        <v>431</v>
      </c>
      <c r="R76" s="159" t="s">
        <v>431</v>
      </c>
      <c r="S76" s="170"/>
      <c r="T76" s="170"/>
      <c r="U76" s="171"/>
      <c r="V76" s="171"/>
      <c r="W76" s="171"/>
      <c r="X76" s="171"/>
      <c r="Y76" s="170"/>
      <c r="Z76" s="170"/>
      <c r="AA76" s="170"/>
      <c r="AB76" s="170"/>
      <c r="AC76" s="170"/>
      <c r="AD76" s="172"/>
      <c r="AE76" s="172"/>
      <c r="AF76" s="172"/>
      <c r="AG76" s="172"/>
      <c r="AH76" s="172"/>
      <c r="AI76" s="172"/>
      <c r="AJ76" s="172"/>
      <c r="AK76" s="172"/>
      <c r="AL76" s="172"/>
      <c r="AM76" s="172"/>
      <c r="AN76" s="172"/>
      <c r="AO76" s="172"/>
      <c r="AP76" s="172"/>
      <c r="AQ76" s="172"/>
      <c r="AR76" s="172"/>
      <c r="AS76" s="172"/>
      <c r="AT76" s="172"/>
      <c r="AU76" s="172"/>
      <c r="AV76" s="172"/>
      <c r="AW76" s="172"/>
      <c r="AX76" s="172"/>
      <c r="AY76" s="172"/>
      <c r="AZ76" s="172"/>
      <c r="BA76" s="172"/>
      <c r="BB76" s="172"/>
      <c r="BC76" s="172"/>
      <c r="BD76" s="172">
        <v>392260000</v>
      </c>
      <c r="BE76" s="172"/>
      <c r="BF76" s="172"/>
      <c r="BG76" s="172"/>
      <c r="BH76" s="172"/>
      <c r="BI76" s="172"/>
      <c r="BJ76" s="172"/>
      <c r="BK76" s="172"/>
      <c r="BL76" s="198">
        <v>0.8</v>
      </c>
      <c r="BM76" s="167" t="s">
        <v>217</v>
      </c>
    </row>
    <row r="77" spans="1:65">
      <c r="A77" s="218" t="s">
        <v>407</v>
      </c>
      <c r="B77" s="158" t="s">
        <v>133</v>
      </c>
      <c r="C77" s="202" t="s">
        <v>650</v>
      </c>
      <c r="D77" s="159">
        <v>2016</v>
      </c>
      <c r="E77" s="202" t="s">
        <v>650</v>
      </c>
      <c r="F77" s="203" t="s">
        <v>651</v>
      </c>
      <c r="G77" s="159" t="s">
        <v>136</v>
      </c>
      <c r="H77" s="159" t="s">
        <v>136</v>
      </c>
      <c r="I77" s="203" t="s">
        <v>424</v>
      </c>
      <c r="J77" s="159" t="s">
        <v>138</v>
      </c>
      <c r="K77" s="159" t="s">
        <v>229</v>
      </c>
      <c r="L77" s="204">
        <v>42719</v>
      </c>
      <c r="M77" s="206">
        <v>0</v>
      </c>
      <c r="N77" s="183">
        <v>1069643250</v>
      </c>
      <c r="O77" s="203" t="s">
        <v>652</v>
      </c>
      <c r="P77" s="205">
        <v>1069643250</v>
      </c>
      <c r="Q77" s="226" t="s">
        <v>141</v>
      </c>
      <c r="R77" s="159" t="s">
        <v>141</v>
      </c>
      <c r="S77" s="171"/>
      <c r="T77" s="171"/>
      <c r="U77" s="171"/>
      <c r="V77" s="171"/>
      <c r="W77" s="171"/>
      <c r="X77" s="171"/>
      <c r="Y77" s="171"/>
      <c r="Z77" s="171"/>
      <c r="AA77" s="171"/>
      <c r="AB77" s="171"/>
      <c r="AC77" s="171"/>
      <c r="AD77" s="172"/>
      <c r="AE77" s="172"/>
      <c r="AF77" s="172"/>
      <c r="AG77" s="172"/>
      <c r="AH77" s="172"/>
      <c r="AI77" s="172"/>
      <c r="AJ77" s="172"/>
      <c r="AK77" s="172"/>
      <c r="AL77" s="172"/>
      <c r="AM77" s="172"/>
      <c r="AN77" s="172"/>
      <c r="AO77" s="172"/>
      <c r="AP77" s="172"/>
      <c r="AQ77" s="172"/>
      <c r="AR77" s="172"/>
      <c r="AS77" s="172"/>
      <c r="AT77" s="172"/>
      <c r="AU77" s="172"/>
      <c r="AV77" s="172"/>
      <c r="AW77" s="172"/>
      <c r="AX77" s="172"/>
      <c r="AY77" s="172"/>
      <c r="AZ77" s="172"/>
      <c r="BA77" s="172"/>
      <c r="BB77" s="172"/>
      <c r="BC77" s="172"/>
      <c r="BD77" s="172"/>
      <c r="BE77" s="172"/>
      <c r="BF77" s="172"/>
      <c r="BG77" s="172"/>
      <c r="BH77" s="172"/>
      <c r="BI77" s="172"/>
      <c r="BJ77" s="172"/>
      <c r="BK77" s="172">
        <v>1069643250</v>
      </c>
      <c r="BL77" s="166">
        <v>0.2</v>
      </c>
      <c r="BM77" s="167" t="s">
        <v>217</v>
      </c>
    </row>
    <row r="78" spans="1:65">
      <c r="A78" s="218" t="s">
        <v>407</v>
      </c>
      <c r="B78" s="158" t="s">
        <v>148</v>
      </c>
      <c r="C78" s="202" t="s">
        <v>653</v>
      </c>
      <c r="D78" s="159">
        <v>2016</v>
      </c>
      <c r="E78" s="202" t="s">
        <v>653</v>
      </c>
      <c r="F78" s="203" t="s">
        <v>654</v>
      </c>
      <c r="G78" s="159" t="s">
        <v>191</v>
      </c>
      <c r="H78" s="159" t="s">
        <v>655</v>
      </c>
      <c r="I78" s="203" t="s">
        <v>656</v>
      </c>
      <c r="J78" s="159" t="s">
        <v>152</v>
      </c>
      <c r="K78" s="159" t="s">
        <v>309</v>
      </c>
      <c r="L78" s="204">
        <v>42719</v>
      </c>
      <c r="M78" s="206">
        <v>29949999</v>
      </c>
      <c r="N78" s="183">
        <v>128969343</v>
      </c>
      <c r="O78" s="203" t="s">
        <v>413</v>
      </c>
      <c r="P78" s="205">
        <v>99019344</v>
      </c>
      <c r="Q78" s="226" t="s">
        <v>657</v>
      </c>
      <c r="R78" s="207" t="s">
        <v>658</v>
      </c>
      <c r="S78" s="171"/>
      <c r="T78" s="171"/>
      <c r="U78" s="171"/>
      <c r="V78" s="171"/>
      <c r="W78" s="171"/>
      <c r="X78" s="171"/>
      <c r="Y78" s="171"/>
      <c r="Z78" s="171"/>
      <c r="AA78" s="171"/>
      <c r="AB78" s="171"/>
      <c r="AC78" s="171"/>
      <c r="AD78" s="172"/>
      <c r="AE78" s="172"/>
      <c r="AF78" s="172"/>
      <c r="AG78" s="172"/>
      <c r="AH78" s="172"/>
      <c r="AI78" s="172">
        <v>33006448</v>
      </c>
      <c r="AJ78" s="172"/>
      <c r="AK78" s="172"/>
      <c r="AL78" s="172"/>
      <c r="AM78" s="172"/>
      <c r="AN78" s="172"/>
      <c r="AO78" s="172"/>
      <c r="AP78" s="172"/>
      <c r="AQ78" s="172">
        <v>33006448</v>
      </c>
      <c r="AR78" s="172"/>
      <c r="AS78" s="172"/>
      <c r="AT78" s="172"/>
      <c r="AU78" s="172"/>
      <c r="AV78" s="172"/>
      <c r="AW78" s="172"/>
      <c r="AX78" s="172"/>
      <c r="AY78" s="172"/>
      <c r="AZ78" s="172"/>
      <c r="BA78" s="172"/>
      <c r="BB78" s="172"/>
      <c r="BC78" s="172"/>
      <c r="BD78" s="172"/>
      <c r="BE78" s="172"/>
      <c r="BF78" s="172">
        <v>33006448</v>
      </c>
      <c r="BG78" s="172"/>
      <c r="BH78" s="172"/>
      <c r="BI78" s="172"/>
      <c r="BJ78" s="172"/>
      <c r="BK78" s="172"/>
      <c r="BL78" s="166">
        <v>0.8</v>
      </c>
      <c r="BM78" s="167" t="s">
        <v>217</v>
      </c>
    </row>
    <row r="79" spans="1:65">
      <c r="A79" s="218" t="s">
        <v>407</v>
      </c>
      <c r="B79" s="158" t="s">
        <v>148</v>
      </c>
      <c r="C79" s="202" t="s">
        <v>659</v>
      </c>
      <c r="D79" s="159">
        <v>2016</v>
      </c>
      <c r="E79" s="202" t="s">
        <v>659</v>
      </c>
      <c r="F79" s="203" t="s">
        <v>660</v>
      </c>
      <c r="G79" s="159" t="s">
        <v>151</v>
      </c>
      <c r="H79" s="159" t="s">
        <v>151</v>
      </c>
      <c r="I79" s="159" t="s">
        <v>151</v>
      </c>
      <c r="J79" s="159" t="s">
        <v>152</v>
      </c>
      <c r="K79" s="159" t="s">
        <v>661</v>
      </c>
      <c r="L79" s="204">
        <v>42719</v>
      </c>
      <c r="M79" s="206">
        <v>0</v>
      </c>
      <c r="N79" s="183">
        <v>382800000</v>
      </c>
      <c r="O79" s="203" t="s">
        <v>413</v>
      </c>
      <c r="P79" s="205">
        <v>382800000</v>
      </c>
      <c r="Q79" s="226" t="s">
        <v>141</v>
      </c>
      <c r="R79" s="159" t="s">
        <v>141</v>
      </c>
      <c r="S79" s="171"/>
      <c r="T79" s="171"/>
      <c r="U79" s="171"/>
      <c r="V79" s="171"/>
      <c r="W79" s="171"/>
      <c r="X79" s="171"/>
      <c r="Y79" s="171"/>
      <c r="Z79" s="171"/>
      <c r="AA79" s="171"/>
      <c r="AB79" s="171"/>
      <c r="AC79" s="171"/>
      <c r="AD79" s="172"/>
      <c r="AE79" s="172"/>
      <c r="AF79" s="172"/>
      <c r="AG79" s="172"/>
      <c r="AH79" s="172"/>
      <c r="AI79" s="172"/>
      <c r="AJ79" s="172"/>
      <c r="AK79" s="172"/>
      <c r="AL79" s="172"/>
      <c r="AM79" s="172"/>
      <c r="AN79" s="172"/>
      <c r="AO79" s="172"/>
      <c r="AP79" s="172"/>
      <c r="AQ79" s="172"/>
      <c r="AR79" s="172"/>
      <c r="AS79" s="172"/>
      <c r="AT79" s="172"/>
      <c r="AU79" s="172"/>
      <c r="AV79" s="172"/>
      <c r="AW79" s="172"/>
      <c r="AX79" s="172"/>
      <c r="AY79" s="172"/>
      <c r="AZ79" s="172"/>
      <c r="BA79" s="172"/>
      <c r="BB79" s="172"/>
      <c r="BC79" s="172"/>
      <c r="BD79" s="172"/>
      <c r="BE79" s="172"/>
      <c r="BF79" s="172"/>
      <c r="BG79" s="172"/>
      <c r="BH79" s="172"/>
      <c r="BI79" s="172"/>
      <c r="BJ79" s="172"/>
      <c r="BK79" s="172">
        <v>382800000</v>
      </c>
      <c r="BL79" s="166">
        <v>0.8</v>
      </c>
      <c r="BM79" s="167" t="s">
        <v>217</v>
      </c>
    </row>
    <row r="80" spans="1:65">
      <c r="A80" s="218" t="s">
        <v>407</v>
      </c>
      <c r="B80" s="158" t="s">
        <v>148</v>
      </c>
      <c r="C80" s="202" t="s">
        <v>662</v>
      </c>
      <c r="D80" s="159">
        <v>2016</v>
      </c>
      <c r="E80" s="202" t="s">
        <v>662</v>
      </c>
      <c r="F80" s="203" t="s">
        <v>663</v>
      </c>
      <c r="G80" s="208" t="s">
        <v>664</v>
      </c>
      <c r="H80" s="203" t="s">
        <v>665</v>
      </c>
      <c r="I80" s="203" t="s">
        <v>666</v>
      </c>
      <c r="J80" s="159" t="s">
        <v>152</v>
      </c>
      <c r="K80" s="159" t="s">
        <v>309</v>
      </c>
      <c r="L80" s="204">
        <v>42719</v>
      </c>
      <c r="M80" s="209">
        <v>83328000</v>
      </c>
      <c r="N80" s="162">
        <v>389748405</v>
      </c>
      <c r="O80" s="203" t="s">
        <v>413</v>
      </c>
      <c r="P80" s="205">
        <v>306420405</v>
      </c>
      <c r="Q80" s="226" t="s">
        <v>667</v>
      </c>
      <c r="R80" s="159" t="s">
        <v>580</v>
      </c>
      <c r="S80" s="171"/>
      <c r="T80" s="171"/>
      <c r="U80" s="171"/>
      <c r="V80" s="171"/>
      <c r="W80" s="171"/>
      <c r="X80" s="171"/>
      <c r="Y80" s="171"/>
      <c r="Z80" s="171"/>
      <c r="AA80" s="171"/>
      <c r="AB80" s="171"/>
      <c r="AC80" s="171"/>
      <c r="AD80" s="172"/>
      <c r="AE80" s="172"/>
      <c r="AF80" s="172"/>
      <c r="AG80" s="172"/>
      <c r="AH80" s="172"/>
      <c r="AI80" s="172">
        <v>306420405</v>
      </c>
      <c r="AJ80" s="172"/>
      <c r="AK80" s="172"/>
      <c r="AL80" s="172"/>
      <c r="AM80" s="172"/>
      <c r="AN80" s="172"/>
      <c r="AO80" s="172"/>
      <c r="AP80" s="172"/>
      <c r="AQ80" s="172"/>
      <c r="AR80" s="172"/>
      <c r="AS80" s="172"/>
      <c r="AT80" s="172"/>
      <c r="AU80" s="172"/>
      <c r="AV80" s="172"/>
      <c r="AW80" s="172"/>
      <c r="AX80" s="172"/>
      <c r="AY80" s="172"/>
      <c r="AZ80" s="172"/>
      <c r="BA80" s="172"/>
      <c r="BB80" s="172"/>
      <c r="BC80" s="172"/>
      <c r="BD80" s="172"/>
      <c r="BE80" s="172"/>
      <c r="BF80" s="172"/>
      <c r="BG80" s="172"/>
      <c r="BH80" s="172"/>
      <c r="BI80" s="172"/>
      <c r="BJ80" s="172"/>
      <c r="BK80" s="172"/>
      <c r="BL80" s="166">
        <v>0.8</v>
      </c>
      <c r="BM80" s="167" t="s">
        <v>217</v>
      </c>
    </row>
    <row r="81" spans="1:65">
      <c r="A81" s="218" t="s">
        <v>407</v>
      </c>
      <c r="B81" s="158" t="s">
        <v>148</v>
      </c>
      <c r="C81" s="203" t="s">
        <v>668</v>
      </c>
      <c r="D81" s="159">
        <v>2016</v>
      </c>
      <c r="E81" s="203" t="s">
        <v>668</v>
      </c>
      <c r="F81" s="210" t="s">
        <v>669</v>
      </c>
      <c r="G81" s="159" t="s">
        <v>136</v>
      </c>
      <c r="H81" s="159" t="s">
        <v>136</v>
      </c>
      <c r="I81" s="159" t="s">
        <v>424</v>
      </c>
      <c r="J81" s="159" t="s">
        <v>152</v>
      </c>
      <c r="K81" s="167" t="s">
        <v>232</v>
      </c>
      <c r="L81" s="204">
        <v>42719</v>
      </c>
      <c r="M81" s="206">
        <v>0</v>
      </c>
      <c r="N81" s="183">
        <v>819295000</v>
      </c>
      <c r="O81" s="203" t="s">
        <v>670</v>
      </c>
      <c r="P81" s="211">
        <v>819295000</v>
      </c>
      <c r="Q81" s="226" t="s">
        <v>247</v>
      </c>
      <c r="R81" s="159" t="s">
        <v>247</v>
      </c>
      <c r="S81" s="171"/>
      <c r="T81" s="171"/>
      <c r="U81" s="171"/>
      <c r="V81" s="171"/>
      <c r="W81" s="171"/>
      <c r="X81" s="171"/>
      <c r="Y81" s="171"/>
      <c r="Z81" s="171"/>
      <c r="AA81" s="171"/>
      <c r="AB81" s="171"/>
      <c r="AC81" s="171"/>
      <c r="AD81" s="172"/>
      <c r="AE81" s="172"/>
      <c r="AF81" s="172"/>
      <c r="AG81" s="172"/>
      <c r="AH81" s="172"/>
      <c r="AI81" s="172"/>
      <c r="AJ81" s="172"/>
      <c r="AK81" s="172"/>
      <c r="AL81" s="172"/>
      <c r="AM81" s="172"/>
      <c r="AN81" s="172"/>
      <c r="AO81" s="172"/>
      <c r="AP81" s="172"/>
      <c r="AQ81" s="172"/>
      <c r="AR81" s="172"/>
      <c r="AS81" s="172"/>
      <c r="AT81" s="172"/>
      <c r="AU81" s="172"/>
      <c r="AV81" s="172"/>
      <c r="AW81" s="172"/>
      <c r="AX81" s="172"/>
      <c r="AY81" s="172"/>
      <c r="AZ81" s="172"/>
      <c r="BA81" s="172"/>
      <c r="BB81" s="172"/>
      <c r="BC81" s="172"/>
      <c r="BD81" s="172"/>
      <c r="BE81" s="172"/>
      <c r="BF81" s="172"/>
      <c r="BG81" s="172"/>
      <c r="BH81" s="172">
        <v>819295000</v>
      </c>
      <c r="BI81" s="172"/>
      <c r="BJ81" s="172"/>
      <c r="BK81" s="172"/>
      <c r="BL81" s="166">
        <v>0.2</v>
      </c>
      <c r="BM81" s="167" t="s">
        <v>217</v>
      </c>
    </row>
    <row r="82" spans="1:65">
      <c r="A82" s="218" t="s">
        <v>407</v>
      </c>
      <c r="B82" s="159" t="s">
        <v>148</v>
      </c>
      <c r="C82" s="203" t="s">
        <v>671</v>
      </c>
      <c r="D82" s="159">
        <v>2016</v>
      </c>
      <c r="E82" s="203" t="s">
        <v>671</v>
      </c>
      <c r="F82" s="159" t="s">
        <v>672</v>
      </c>
      <c r="G82" s="159" t="s">
        <v>136</v>
      </c>
      <c r="H82" s="159" t="s">
        <v>136</v>
      </c>
      <c r="I82" s="159" t="s">
        <v>424</v>
      </c>
      <c r="J82" s="159" t="s">
        <v>152</v>
      </c>
      <c r="K82" s="167" t="s">
        <v>232</v>
      </c>
      <c r="L82" s="192">
        <v>42719</v>
      </c>
      <c r="M82" s="212">
        <v>0</v>
      </c>
      <c r="N82" s="183">
        <v>950997120</v>
      </c>
      <c r="O82" s="203" t="s">
        <v>673</v>
      </c>
      <c r="P82" s="211">
        <v>900631737</v>
      </c>
      <c r="Q82" s="226" t="s">
        <v>141</v>
      </c>
      <c r="R82" s="159" t="s">
        <v>141</v>
      </c>
      <c r="S82" s="171"/>
      <c r="T82" s="171"/>
      <c r="U82" s="171"/>
      <c r="V82" s="171"/>
      <c r="W82" s="171"/>
      <c r="X82" s="171"/>
      <c r="Y82" s="171"/>
      <c r="Z82" s="171"/>
      <c r="AA82" s="171"/>
      <c r="AB82" s="171"/>
      <c r="AC82" s="171"/>
      <c r="AD82" s="172"/>
      <c r="AE82" s="172"/>
      <c r="AF82" s="172"/>
      <c r="AG82" s="172"/>
      <c r="AH82" s="172"/>
      <c r="AI82" s="172"/>
      <c r="AJ82" s="172"/>
      <c r="AK82" s="172"/>
      <c r="AL82" s="172"/>
      <c r="AM82" s="172"/>
      <c r="AN82" s="172"/>
      <c r="AO82" s="172"/>
      <c r="AP82" s="172"/>
      <c r="AQ82" s="172"/>
      <c r="AR82" s="172"/>
      <c r="AS82" s="172"/>
      <c r="AT82" s="172"/>
      <c r="AU82" s="172"/>
      <c r="AV82" s="172"/>
      <c r="AW82" s="172"/>
      <c r="AX82" s="172"/>
      <c r="AY82" s="172"/>
      <c r="AZ82" s="172"/>
      <c r="BA82" s="172"/>
      <c r="BB82" s="172"/>
      <c r="BC82" s="172"/>
      <c r="BD82" s="172"/>
      <c r="BE82" s="172"/>
      <c r="BF82" s="172"/>
      <c r="BG82" s="172"/>
      <c r="BH82" s="172"/>
      <c r="BI82" s="172"/>
      <c r="BJ82" s="172"/>
      <c r="BK82" s="172">
        <v>900631737</v>
      </c>
      <c r="BL82" s="166">
        <v>0.2</v>
      </c>
      <c r="BM82" s="167" t="s">
        <v>217</v>
      </c>
    </row>
    <row r="83" spans="1:65">
      <c r="A83" s="218" t="s">
        <v>432</v>
      </c>
      <c r="B83" s="159" t="s">
        <v>148</v>
      </c>
      <c r="C83" s="224" t="s">
        <v>674</v>
      </c>
      <c r="D83" s="159">
        <v>2016</v>
      </c>
      <c r="E83" s="210" t="s">
        <v>674</v>
      </c>
      <c r="F83" s="210" t="s">
        <v>675</v>
      </c>
      <c r="G83" s="159" t="s">
        <v>136</v>
      </c>
      <c r="H83" s="159" t="s">
        <v>136</v>
      </c>
      <c r="I83" s="159" t="s">
        <v>424</v>
      </c>
      <c r="J83" s="159" t="s">
        <v>152</v>
      </c>
      <c r="K83" s="167" t="s">
        <v>232</v>
      </c>
      <c r="L83" s="192">
        <v>42719</v>
      </c>
      <c r="M83" s="212">
        <v>0</v>
      </c>
      <c r="N83" s="183">
        <v>108003000</v>
      </c>
      <c r="O83" s="203" t="s">
        <v>676</v>
      </c>
      <c r="P83" s="211">
        <v>108003000</v>
      </c>
      <c r="Q83" s="226" t="s">
        <v>677</v>
      </c>
      <c r="R83" s="159" t="s">
        <v>253</v>
      </c>
      <c r="S83" s="171"/>
      <c r="T83" s="171"/>
      <c r="U83" s="171"/>
      <c r="V83" s="171"/>
      <c r="W83" s="171"/>
      <c r="X83" s="171"/>
      <c r="Y83" s="171"/>
      <c r="Z83" s="171"/>
      <c r="AA83" s="171"/>
      <c r="AB83" s="171"/>
      <c r="AC83" s="171"/>
      <c r="AD83" s="172"/>
      <c r="AE83" s="172"/>
      <c r="AF83" s="172"/>
      <c r="AG83" s="172"/>
      <c r="AH83" s="172"/>
      <c r="AI83" s="172"/>
      <c r="AJ83" s="172"/>
      <c r="AK83" s="172">
        <v>27000750</v>
      </c>
      <c r="AL83" s="172"/>
      <c r="AM83" s="172"/>
      <c r="AN83" s="172"/>
      <c r="AO83" s="172"/>
      <c r="AP83" s="172"/>
      <c r="AQ83" s="172"/>
      <c r="AR83" s="172"/>
      <c r="AS83" s="172"/>
      <c r="AT83" s="172"/>
      <c r="AU83" s="172"/>
      <c r="AV83" s="172"/>
      <c r="AW83" s="172"/>
      <c r="AX83" s="172"/>
      <c r="AY83" s="172"/>
      <c r="AZ83" s="172"/>
      <c r="BA83" s="172"/>
      <c r="BB83" s="172">
        <v>27000750</v>
      </c>
      <c r="BC83" s="172">
        <v>27000750</v>
      </c>
      <c r="BD83" s="172"/>
      <c r="BE83" s="172"/>
      <c r="BF83" s="172"/>
      <c r="BG83" s="172"/>
      <c r="BH83" s="172">
        <v>27000750</v>
      </c>
      <c r="BI83" s="172"/>
      <c r="BJ83" s="172"/>
      <c r="BK83" s="172"/>
      <c r="BL83" s="166">
        <v>0.8</v>
      </c>
      <c r="BM83" s="167" t="s">
        <v>217</v>
      </c>
    </row>
    <row r="84" spans="1:65">
      <c r="A84" s="218" t="s">
        <v>407</v>
      </c>
      <c r="B84" s="158" t="s">
        <v>148</v>
      </c>
      <c r="C84" s="202" t="s">
        <v>678</v>
      </c>
      <c r="D84" s="159">
        <v>2016</v>
      </c>
      <c r="E84" s="202" t="s">
        <v>678</v>
      </c>
      <c r="F84" s="203" t="s">
        <v>679</v>
      </c>
      <c r="G84" s="158" t="s">
        <v>136</v>
      </c>
      <c r="H84" s="158" t="s">
        <v>136</v>
      </c>
      <c r="I84" s="159" t="s">
        <v>424</v>
      </c>
      <c r="J84" s="159" t="s">
        <v>152</v>
      </c>
      <c r="K84" s="159" t="s">
        <v>309</v>
      </c>
      <c r="L84" s="204">
        <v>42719</v>
      </c>
      <c r="M84" s="206">
        <v>0</v>
      </c>
      <c r="N84" s="183">
        <v>1200000000</v>
      </c>
      <c r="O84" s="203" t="s">
        <v>680</v>
      </c>
      <c r="P84" s="205">
        <v>1200000000</v>
      </c>
      <c r="Q84" s="226" t="s">
        <v>141</v>
      </c>
      <c r="R84" s="159" t="s">
        <v>141</v>
      </c>
      <c r="S84" s="171"/>
      <c r="T84" s="171"/>
      <c r="U84" s="171"/>
      <c r="V84" s="171"/>
      <c r="W84" s="171"/>
      <c r="X84" s="171"/>
      <c r="Y84" s="171"/>
      <c r="Z84" s="171"/>
      <c r="AA84" s="171"/>
      <c r="AB84" s="171"/>
      <c r="AC84" s="171"/>
      <c r="AD84" s="172"/>
      <c r="AE84" s="172"/>
      <c r="AF84" s="172"/>
      <c r="AG84" s="172"/>
      <c r="AH84" s="172"/>
      <c r="AI84" s="172"/>
      <c r="AJ84" s="172"/>
      <c r="AK84" s="172"/>
      <c r="AL84" s="172"/>
      <c r="AM84" s="172"/>
      <c r="AN84" s="172"/>
      <c r="AO84" s="172"/>
      <c r="AP84" s="172"/>
      <c r="AQ84" s="172"/>
      <c r="AR84" s="172"/>
      <c r="AS84" s="172"/>
      <c r="AT84" s="172"/>
      <c r="AU84" s="172"/>
      <c r="AV84" s="172"/>
      <c r="AW84" s="172"/>
      <c r="AX84" s="172"/>
      <c r="AY84" s="172"/>
      <c r="AZ84" s="172"/>
      <c r="BA84" s="172"/>
      <c r="BB84" s="172"/>
      <c r="BC84" s="172"/>
      <c r="BD84" s="172"/>
      <c r="BE84" s="172"/>
      <c r="BF84" s="172"/>
      <c r="BG84" s="172"/>
      <c r="BH84" s="172"/>
      <c r="BI84" s="172"/>
      <c r="BJ84" s="172"/>
      <c r="BK84" s="172">
        <v>1200000000</v>
      </c>
      <c r="BL84" s="166">
        <v>0.2</v>
      </c>
      <c r="BM84" s="167" t="s">
        <v>217</v>
      </c>
    </row>
    <row r="85" spans="1:65">
      <c r="A85" s="218" t="s">
        <v>407</v>
      </c>
      <c r="B85" s="159" t="s">
        <v>181</v>
      </c>
      <c r="C85" s="202" t="s">
        <v>681</v>
      </c>
      <c r="D85" s="159">
        <v>2016</v>
      </c>
      <c r="E85" s="202" t="s">
        <v>681</v>
      </c>
      <c r="F85" s="159" t="s">
        <v>682</v>
      </c>
      <c r="G85" s="159" t="s">
        <v>136</v>
      </c>
      <c r="H85" s="159" t="s">
        <v>136</v>
      </c>
      <c r="I85" s="159" t="s">
        <v>424</v>
      </c>
      <c r="J85" s="167" t="s">
        <v>184</v>
      </c>
      <c r="K85" s="203" t="s">
        <v>683</v>
      </c>
      <c r="L85" s="192">
        <v>42719</v>
      </c>
      <c r="M85" s="212">
        <v>0</v>
      </c>
      <c r="N85" s="183">
        <v>3500000000</v>
      </c>
      <c r="O85" s="203" t="s">
        <v>684</v>
      </c>
      <c r="P85" s="205">
        <v>3500000000</v>
      </c>
      <c r="Q85" s="226" t="s">
        <v>18</v>
      </c>
      <c r="R85" s="159" t="s">
        <v>685</v>
      </c>
      <c r="S85" s="171"/>
      <c r="T85" s="171"/>
      <c r="U85" s="171"/>
      <c r="V85" s="171"/>
      <c r="W85" s="171"/>
      <c r="X85" s="171"/>
      <c r="Y85" s="171"/>
      <c r="Z85" s="171"/>
      <c r="AA85" s="171"/>
      <c r="AB85" s="171"/>
      <c r="AC85" s="171"/>
      <c r="AD85" s="172"/>
      <c r="AE85" s="172"/>
      <c r="AF85" s="172"/>
      <c r="AG85" s="172"/>
      <c r="AH85" s="172"/>
      <c r="AI85" s="172"/>
      <c r="AJ85" s="172"/>
      <c r="AK85" s="172"/>
      <c r="AL85" s="172"/>
      <c r="AM85" s="172"/>
      <c r="AN85" s="172"/>
      <c r="AO85" s="172"/>
      <c r="AP85" s="172"/>
      <c r="AQ85" s="172"/>
      <c r="AR85" s="172"/>
      <c r="AS85" s="172"/>
      <c r="AT85" s="172"/>
      <c r="AU85" s="172"/>
      <c r="AV85" s="172"/>
      <c r="AW85" s="172"/>
      <c r="AX85" s="172">
        <v>3500000000</v>
      </c>
      <c r="AY85" s="172"/>
      <c r="AZ85" s="172"/>
      <c r="BA85" s="172"/>
      <c r="BB85" s="172"/>
      <c r="BC85" s="172"/>
      <c r="BD85" s="172"/>
      <c r="BE85" s="172"/>
      <c r="BF85" s="172"/>
      <c r="BG85" s="172"/>
      <c r="BH85" s="172"/>
      <c r="BI85" s="172"/>
      <c r="BJ85" s="172"/>
      <c r="BK85" s="172"/>
      <c r="BL85" s="166">
        <v>0.8</v>
      </c>
      <c r="BM85" s="167" t="s">
        <v>217</v>
      </c>
    </row>
    <row r="86" spans="1:65">
      <c r="A86" s="218" t="s">
        <v>407</v>
      </c>
      <c r="B86" s="159" t="s">
        <v>181</v>
      </c>
      <c r="C86" s="167" t="s">
        <v>686</v>
      </c>
      <c r="D86" s="159">
        <v>2016</v>
      </c>
      <c r="E86" s="167" t="s">
        <v>686</v>
      </c>
      <c r="F86" s="210" t="s">
        <v>687</v>
      </c>
      <c r="G86" s="159" t="s">
        <v>136</v>
      </c>
      <c r="H86" s="159" t="s">
        <v>136</v>
      </c>
      <c r="I86" s="159" t="s">
        <v>424</v>
      </c>
      <c r="J86" s="167" t="s">
        <v>184</v>
      </c>
      <c r="K86" s="203" t="s">
        <v>683</v>
      </c>
      <c r="L86" s="192">
        <v>42719</v>
      </c>
      <c r="M86" s="212">
        <v>0</v>
      </c>
      <c r="N86" s="183">
        <v>12700000000</v>
      </c>
      <c r="O86" s="203" t="s">
        <v>688</v>
      </c>
      <c r="P86" s="211">
        <v>12700000000</v>
      </c>
      <c r="Q86" s="227" t="s">
        <v>159</v>
      </c>
      <c r="R86" s="167" t="s">
        <v>689</v>
      </c>
      <c r="S86" s="171"/>
      <c r="T86" s="171"/>
      <c r="U86" s="171"/>
      <c r="V86" s="171"/>
      <c r="W86" s="171"/>
      <c r="X86" s="171"/>
      <c r="Y86" s="171"/>
      <c r="Z86" s="171"/>
      <c r="AA86" s="171"/>
      <c r="AB86" s="171"/>
      <c r="AC86" s="171"/>
      <c r="AD86" s="172"/>
      <c r="AE86" s="172"/>
      <c r="AF86" s="172"/>
      <c r="AG86" s="172"/>
      <c r="AH86" s="172"/>
      <c r="AI86" s="172"/>
      <c r="AJ86" s="172"/>
      <c r="AK86" s="172"/>
      <c r="AL86" s="172"/>
      <c r="AM86" s="172"/>
      <c r="AN86" s="172"/>
      <c r="AO86" s="172"/>
      <c r="AP86" s="172"/>
      <c r="AQ86" s="172"/>
      <c r="AR86" s="172"/>
      <c r="AS86" s="172"/>
      <c r="AT86" s="172"/>
      <c r="AU86" s="172"/>
      <c r="AV86" s="172"/>
      <c r="AW86" s="172">
        <v>12700000000</v>
      </c>
      <c r="AX86" s="172"/>
      <c r="AY86" s="172"/>
      <c r="AZ86" s="172"/>
      <c r="BA86" s="172"/>
      <c r="BB86" s="172"/>
      <c r="BC86" s="172"/>
      <c r="BD86" s="172"/>
      <c r="BE86" s="172"/>
      <c r="BF86" s="172"/>
      <c r="BG86" s="172"/>
      <c r="BH86" s="172"/>
      <c r="BI86" s="172"/>
      <c r="BJ86" s="172"/>
      <c r="BK86" s="172"/>
      <c r="BL86" s="166">
        <v>0.8</v>
      </c>
      <c r="BM86" s="167" t="s">
        <v>217</v>
      </c>
    </row>
    <row r="87" spans="1:65">
      <c r="A87" s="218" t="s">
        <v>407</v>
      </c>
      <c r="B87" s="158" t="s">
        <v>148</v>
      </c>
      <c r="C87" s="167" t="s">
        <v>690</v>
      </c>
      <c r="D87" s="175">
        <v>2016</v>
      </c>
      <c r="E87" s="167" t="s">
        <v>690</v>
      </c>
      <c r="F87" s="159" t="s">
        <v>691</v>
      </c>
      <c r="G87" s="159" t="s">
        <v>151</v>
      </c>
      <c r="H87" s="159" t="s">
        <v>151</v>
      </c>
      <c r="I87" s="159" t="s">
        <v>151</v>
      </c>
      <c r="J87" s="159" t="s">
        <v>152</v>
      </c>
      <c r="K87" s="159" t="s">
        <v>153</v>
      </c>
      <c r="L87" s="192">
        <v>42719</v>
      </c>
      <c r="M87" s="206" t="s">
        <v>270</v>
      </c>
      <c r="N87" s="174">
        <v>13892805400</v>
      </c>
      <c r="O87" s="159" t="s">
        <v>692</v>
      </c>
      <c r="P87" s="162">
        <v>7641501359</v>
      </c>
      <c r="Q87" s="229" t="s">
        <v>141</v>
      </c>
      <c r="R87" s="195" t="s">
        <v>141</v>
      </c>
      <c r="S87" s="170"/>
      <c r="T87" s="170"/>
      <c r="U87" s="171"/>
      <c r="V87" s="171"/>
      <c r="W87" s="171"/>
      <c r="X87" s="171"/>
      <c r="Y87" s="170"/>
      <c r="Z87" s="170"/>
      <c r="AA87" s="170"/>
      <c r="AB87" s="170"/>
      <c r="AC87" s="170"/>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172"/>
      <c r="BB87" s="172"/>
      <c r="BC87" s="172"/>
      <c r="BD87" s="172"/>
      <c r="BE87" s="172"/>
      <c r="BF87" s="172"/>
      <c r="BG87" s="172"/>
      <c r="BH87" s="172"/>
      <c r="BI87" s="172"/>
      <c r="BJ87" s="172"/>
      <c r="BK87" s="172">
        <v>7641501359</v>
      </c>
      <c r="BL87" s="198">
        <v>0.8</v>
      </c>
      <c r="BM87" s="160" t="s">
        <v>217</v>
      </c>
    </row>
    <row r="88" spans="1:65">
      <c r="A88" s="216"/>
      <c r="B88" s="193"/>
      <c r="C88" s="193"/>
      <c r="D88" s="173"/>
      <c r="E88" s="173"/>
      <c r="F88" s="173"/>
      <c r="G88" s="173"/>
      <c r="H88" s="173"/>
      <c r="I88" s="173"/>
      <c r="J88" s="173"/>
      <c r="K88" s="173"/>
      <c r="L88" s="173"/>
      <c r="M88" s="173"/>
      <c r="N88" s="213"/>
      <c r="O88" s="193"/>
      <c r="P88" s="214"/>
      <c r="Q88" s="173"/>
      <c r="R88" s="173"/>
      <c r="S88" s="173"/>
      <c r="T88" s="173"/>
      <c r="U88" s="193"/>
      <c r="V88" s="193"/>
      <c r="W88" s="193"/>
      <c r="X88" s="193"/>
      <c r="Y88" s="173"/>
      <c r="Z88" s="173"/>
      <c r="AA88" s="173"/>
      <c r="AB88" s="173"/>
      <c r="AC88" s="173"/>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5"/>
      <c r="BM88" s="216"/>
    </row>
    <row r="89" spans="1:65">
      <c r="A89" s="216"/>
      <c r="B89" s="193"/>
      <c r="C89" s="193"/>
      <c r="D89" s="173"/>
      <c r="E89" s="173"/>
      <c r="F89" s="173"/>
      <c r="G89" s="173"/>
      <c r="H89" s="173"/>
      <c r="I89" s="173"/>
      <c r="J89" s="173"/>
      <c r="K89" s="173"/>
      <c r="L89" s="173"/>
      <c r="M89" s="173"/>
      <c r="N89" s="213"/>
      <c r="O89" s="193"/>
      <c r="P89" s="214"/>
      <c r="Q89" s="168"/>
      <c r="R89" s="168"/>
      <c r="S89" s="173"/>
      <c r="T89" s="173"/>
      <c r="U89" s="193"/>
      <c r="V89" s="193"/>
      <c r="W89" s="193"/>
      <c r="X89" s="193"/>
      <c r="Y89" s="173"/>
      <c r="Z89" s="173"/>
      <c r="AA89" s="173"/>
      <c r="AB89" s="173"/>
      <c r="AC89" s="173"/>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5"/>
      <c r="BM89" s="216"/>
    </row>
    <row r="95" spans="1:65" ht="15">
      <c r="A95" s="146"/>
      <c r="B95" s="146"/>
      <c r="C95" s="146"/>
      <c r="D95" s="146"/>
      <c r="E95" s="146"/>
      <c r="F95" s="146"/>
      <c r="G95" s="146"/>
      <c r="H95" s="146"/>
      <c r="I95" s="146"/>
      <c r="J95" s="146"/>
      <c r="K95" s="146"/>
      <c r="L95" s="146"/>
      <c r="M95" s="146"/>
      <c r="N95" s="146"/>
      <c r="O95" s="217"/>
      <c r="P95" s="146"/>
      <c r="Q95" s="146"/>
      <c r="R95" s="146"/>
      <c r="S95" s="146"/>
      <c r="T95" s="146"/>
      <c r="U95" s="146"/>
      <c r="V95" s="146"/>
      <c r="W95" s="146"/>
      <c r="X95" s="146"/>
      <c r="Y95" s="146"/>
      <c r="Z95" s="146"/>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row>
    <row r="96" spans="1:65" ht="15">
      <c r="A96" s="146"/>
      <c r="B96" s="146"/>
      <c r="C96" s="146"/>
      <c r="D96" s="146"/>
      <c r="E96" s="146"/>
      <c r="F96" s="146"/>
      <c r="G96" s="146"/>
      <c r="H96" s="146"/>
      <c r="I96" s="146"/>
      <c r="J96" s="146"/>
      <c r="K96" s="146"/>
      <c r="L96" s="146"/>
      <c r="M96" s="146"/>
      <c r="N96" s="146"/>
      <c r="O96" s="217"/>
      <c r="P96" s="146"/>
      <c r="Q96" s="146"/>
      <c r="R96" s="146"/>
      <c r="S96" s="146"/>
      <c r="T96" s="146"/>
      <c r="U96" s="146"/>
      <c r="V96" s="146"/>
      <c r="W96" s="146"/>
      <c r="X96" s="146"/>
      <c r="Y96" s="146"/>
      <c r="Z96" s="146"/>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row>
    <row r="101" spans="15:15">
      <c r="O101" s="217"/>
    </row>
    <row r="102" spans="15:15">
      <c r="O102" s="217"/>
    </row>
  </sheetData>
  <autoFilter ref="A2:BM87"/>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estruct ficha tecn indicadores</vt:lpstr>
      <vt:lpstr>estructura medicion indicad Is </vt:lpstr>
      <vt:lpstr>estructura medicion indicad IIs</vt:lpstr>
      <vt:lpstr>ProyAprIIsem</vt:lpstr>
      <vt:lpstr>ProyAprIsem</vt:lpstr>
      <vt:lpstr>2016Isem</vt:lpstr>
      <vt:lpstr>2016IIsem</vt:lpstr>
      <vt:lpstr>'estructura medicion indicad IIs'!Área_de_impresión</vt:lpstr>
      <vt:lpstr>'estructura medicion indicad Is '!Área_de_impresión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cp:lastModifiedBy>
  <cp:lastPrinted>2016-12-28T20:47:41Z</cp:lastPrinted>
  <dcterms:created xsi:type="dcterms:W3CDTF">2007-03-27T20:35:29Z</dcterms:created>
  <dcterms:modified xsi:type="dcterms:W3CDTF">2017-03-28T15:00:29Z</dcterms:modified>
</cp:coreProperties>
</file>