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Promoción\"/>
    </mc:Choice>
  </mc:AlternateContent>
  <bookViews>
    <workbookView xWindow="0" yWindow="0" windowWidth="20490" windowHeight="7155" tabRatio="545" activeTab="1"/>
  </bookViews>
  <sheets>
    <sheet name="Ficha tecnica de indicador" sheetId="4" r:id="rId1"/>
    <sheet name="Ficha medición indicador" sheetId="12" r:id="rId2"/>
    <sheet name="soporte" sheetId="15" r:id="rId3"/>
    <sheet name="Festivos" sheetId="16" r:id="rId4"/>
  </sheets>
  <definedNames>
    <definedName name="_xlnm._FilterDatabase" localSheetId="2" hidden="1">soporte!$A$5:$K$41</definedName>
    <definedName name="_xlnm.Print_Area" localSheetId="1">'Ficha medición indicador'!$B$2:$J$67</definedName>
    <definedName name="_xlnm.Print_Area" localSheetId="0">'Ficha tecnica de indicador'!$B$1:$E$16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12" l="1"/>
  <c r="I10" i="12"/>
  <c r="G6" i="15"/>
  <c r="G7" i="15"/>
  <c r="G8" i="15"/>
  <c r="C32" i="12" l="1"/>
  <c r="G41" i="15"/>
  <c r="G40" i="15"/>
  <c r="G39" i="15"/>
  <c r="G38" i="15"/>
  <c r="G37" i="15"/>
  <c r="G36" i="15"/>
  <c r="G35" i="15"/>
  <c r="G34" i="15"/>
  <c r="G33" i="15"/>
  <c r="C31" i="12" l="1"/>
  <c r="C30" i="12"/>
  <c r="C29" i="12"/>
  <c r="C28" i="12"/>
  <c r="G32" i="15" l="1"/>
  <c r="G31" i="15"/>
  <c r="G30" i="15"/>
  <c r="G29" i="15"/>
  <c r="G17" i="15"/>
  <c r="G12" i="15"/>
  <c r="G9" i="15"/>
  <c r="G21" i="15" l="1"/>
  <c r="E28" i="12" l="1"/>
  <c r="L31" i="12"/>
  <c r="L32" i="12"/>
  <c r="L35" i="12"/>
  <c r="L36" i="12"/>
  <c r="L37" i="12"/>
  <c r="L38" i="12"/>
  <c r="L39" i="12"/>
  <c r="L40" i="12"/>
  <c r="L41" i="12"/>
  <c r="L42" i="12"/>
  <c r="L43" i="12"/>
  <c r="L44" i="12"/>
  <c r="L45" i="12"/>
  <c r="L46" i="12"/>
  <c r="L47" i="12"/>
  <c r="L48" i="12"/>
  <c r="L49" i="12"/>
  <c r="E27" i="12"/>
  <c r="E29" i="12"/>
  <c r="E30" i="12"/>
  <c r="E31" i="12"/>
  <c r="E32" i="12"/>
  <c r="E26" i="12" l="1"/>
  <c r="F26" i="12" s="1"/>
  <c r="L34" i="12"/>
  <c r="G28" i="15"/>
  <c r="G27" i="15"/>
  <c r="G26" i="15"/>
  <c r="G25" i="15"/>
  <c r="G24" i="15"/>
  <c r="G23" i="15"/>
  <c r="G22" i="15"/>
  <c r="G20" i="15"/>
  <c r="G19" i="15"/>
  <c r="G18" i="15"/>
  <c r="G16" i="15"/>
  <c r="G15" i="15"/>
  <c r="G14" i="15"/>
  <c r="G13" i="15"/>
  <c r="G11" i="15"/>
  <c r="G10" i="15"/>
  <c r="L33" i="12" l="1"/>
  <c r="E33" i="12"/>
  <c r="E24" i="12"/>
  <c r="E25" i="12"/>
  <c r="F10" i="12" l="1"/>
  <c r="E34" i="12" l="1"/>
  <c r="F34" i="12" s="1"/>
  <c r="F33" i="12"/>
  <c r="F32" i="12"/>
  <c r="F31" i="12"/>
  <c r="L30" i="12"/>
  <c r="F30" i="12"/>
  <c r="L29" i="12"/>
  <c r="F29" i="12"/>
  <c r="L28" i="12"/>
  <c r="F28" i="12"/>
  <c r="L27" i="12"/>
  <c r="F27" i="12"/>
  <c r="L26" i="12"/>
  <c r="L25" i="12"/>
  <c r="F25" i="12"/>
  <c r="L24" i="12"/>
  <c r="F24" i="12"/>
  <c r="L23" i="12"/>
  <c r="E23" i="12"/>
  <c r="F23" i="12" s="1"/>
</calcChain>
</file>

<file path=xl/comments1.xml><?xml version="1.0" encoding="utf-8"?>
<comments xmlns="http://schemas.openxmlformats.org/spreadsheetml/2006/main">
  <authors>
    <author>Owner</author>
  </authors>
  <commentList>
    <comment ref="H10" authorId="0" shapeId="0">
      <text>
        <r>
          <rPr>
            <b/>
            <sz val="9"/>
            <color indexed="81"/>
            <rFont val="Tahoma"/>
            <family val="2"/>
          </rPr>
          <t>corresponde al Nivel de referencia de la ficha tecnica del indicador</t>
        </r>
      </text>
    </comment>
    <comment ref="J10"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D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<sst xmlns="http://schemas.openxmlformats.org/spreadsheetml/2006/main" count="325" uniqueCount="218">
  <si>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</si>
  <si>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</si>
  <si>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</si>
  <si>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</si>
  <si>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</si>
  <si>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</si>
  <si>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</si>
  <si>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</si>
  <si>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</si>
  <si>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</si>
  <si>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</si>
  <si>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</si>
  <si>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</si>
  <si>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</si>
  <si>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</si>
  <si>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</si>
  <si>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</si>
  <si>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</si>
  <si>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</si>
  <si>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</si>
  <si>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</si>
  <si>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</si>
  <si>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</si>
  <si>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</si>
  <si>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</si>
  <si>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</si>
  <si>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</si>
  <si>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</si>
  <si>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</si>
  <si>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</si>
  <si>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</si>
  <si>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</si>
  <si>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</si>
  <si>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</si>
  <si>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</si>
  <si>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</si>
  <si>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</si>
  <si>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</si>
  <si>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</si>
  <si>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</si>
  <si>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</si>
  <si>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</si>
  <si>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</si>
  <si>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</si>
  <si>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</si>
  <si>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</si>
  <si>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</si>
  <si>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</si>
  <si>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</si>
  <si>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</si>
  <si>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</si>
  <si>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</si>
  <si>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</si>
  <si>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</si>
  <si>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</si>
  <si>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</si>
  <si>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</si>
  <si>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</si>
  <si>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</si>
  <si>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En el análisis indicar la causa por la cual no fue aprobado en el Comité Directivo el proyecto viable.</t>
  </si>
  <si>
    <t>Código del Proyecto</t>
  </si>
  <si>
    <t>Nombre del Proyecto</t>
  </si>
  <si>
    <t>Fecha Aprobación Comité</t>
  </si>
  <si>
    <t>Línea Estratégica a la que aplica</t>
  </si>
  <si>
    <t>Programa</t>
  </si>
  <si>
    <t>Valor Aprobado Comité Directivo Pesos</t>
  </si>
  <si>
    <t>CAUSA DE NO APROBACION</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</si>
  <si>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</si>
  <si>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</si>
  <si>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</si>
  <si>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</si>
  <si>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</si>
  <si>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aprobados</t>
  </si>
  <si>
    <t>FICHA TECNICA DE INDICADOR DEL PORCENTAJE DE PROYECTOS APROBADOS POR
 EL COMITÉ DIRECTIVO DEL FONTUR</t>
  </si>
  <si>
    <t>Porcentaje de proyectos aprobados por el Comité Directivo del Fontur</t>
  </si>
  <si>
    <t>Semestral</t>
  </si>
  <si>
    <t xml:space="preserve">Medir porcentualmente la cantidad de proyectos aprobados fente a los proyectos evaluados
</t>
  </si>
  <si>
    <t>(Número de Proyectos aprobados / Número de Proyectos  evaluados Fontur)*100</t>
  </si>
  <si>
    <t>Informe de proyectos aprobados y evaluados</t>
  </si>
  <si>
    <t>Fecha de Evaluación</t>
  </si>
  <si>
    <t>INFORME DE PROYECTOS  APROBADOS POR EL COMITÉ DIRECTIVO</t>
  </si>
  <si>
    <t>Columna1</t>
  </si>
  <si>
    <t>Columna2</t>
  </si>
  <si>
    <t>Columna9</t>
  </si>
  <si>
    <t xml:space="preserve">FICHA TECNICA DEL IDICADOR  DE  PROYECTOS APROBADOS </t>
  </si>
  <si>
    <t>fecha de medición</t>
  </si>
  <si>
    <t>No. De dias</t>
  </si>
  <si>
    <t>Programa 1: Mercadeo y promoción turística a nivel nacional.</t>
  </si>
  <si>
    <t>Programa 2: Mercadeo y promoción turistica internacional</t>
  </si>
  <si>
    <t>Programa 1: Mercadeo y promoción turística a nivel nacional</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</si>
  <si>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</si>
  <si>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</si>
  <si>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</si>
  <si>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</si>
  <si>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</si>
  <si>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</si>
  <si>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</si>
  <si>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</si>
  <si>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</si>
  <si>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</si>
  <si>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</si>
  <si>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</si>
  <si>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</si>
  <si>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</si>
  <si>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</si>
  <si>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</si>
  <si>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</si>
  <si>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</si>
  <si>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</si>
  <si>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</si>
  <si>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</si>
  <si>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</si>
  <si>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</si>
  <si>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</si>
  <si>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</si>
  <si>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</si>
  <si>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</si>
  <si>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</si>
  <si>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</si>
  <si>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</si>
  <si>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</si>
  <si>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</si>
  <si>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</si>
  <si>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</si>
  <si>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</si>
  <si>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</si>
  <si>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</si>
  <si>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</si>
  <si>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FNTP-052-2018</t>
  </si>
  <si>
    <t>FNTP-053-2018</t>
  </si>
  <si>
    <t>FNTP-065-2018</t>
  </si>
  <si>
    <t>FNTP-067-2018</t>
  </si>
  <si>
    <t>FNTP-068-2018</t>
  </si>
  <si>
    <t>FNTP-073-2018</t>
  </si>
  <si>
    <t>FNTP-074-2018</t>
  </si>
  <si>
    <t>FNTP-075-2018</t>
  </si>
  <si>
    <t>FNTP-076-2018</t>
  </si>
  <si>
    <t>FNTP-078-2018</t>
  </si>
  <si>
    <t>FNTP-079-2018</t>
  </si>
  <si>
    <t>FNTP-081-2018</t>
  </si>
  <si>
    <t>FNTP-082-2018</t>
  </si>
  <si>
    <t>FNTP-090-2018</t>
  </si>
  <si>
    <t>FNTP-091-2018</t>
  </si>
  <si>
    <t>FNTP-093-2018</t>
  </si>
  <si>
    <t>FNTP-099-2018</t>
  </si>
  <si>
    <t>FNTP-104-2018</t>
  </si>
  <si>
    <t>FNTP-109-2018</t>
  </si>
  <si>
    <t>FNTP-114-2018</t>
  </si>
  <si>
    <t>FNTP-122-2018</t>
  </si>
  <si>
    <t>FNTP-125-2018</t>
  </si>
  <si>
    <t>FNTP-128-2018</t>
  </si>
  <si>
    <t>FNTP-129-2018</t>
  </si>
  <si>
    <t>FNTP-131-2018</t>
  </si>
  <si>
    <t>FNTP-141-2018</t>
  </si>
  <si>
    <t>FNTP-144-2018</t>
  </si>
  <si>
    <t>FNTP-154-2018</t>
  </si>
  <si>
    <t>FNTP-182-2018</t>
  </si>
  <si>
    <t>Promoción De La Ciudad De Villavicencio Como Uno De Los Principales Destinos Del Corredor Turístico Llanos</t>
  </si>
  <si>
    <t>Promoción Nacional De San Jose De Cúcuta En El Marco De La Feria De Cúcuta 2018</t>
  </si>
  <si>
    <t>Alimentarte Food Festival</t>
  </si>
  <si>
    <t>Pueblear Por Caldas</t>
  </si>
  <si>
    <t>Apoyo Al Bogotá Wine And Food Festival 2018</t>
  </si>
  <si>
    <t>Fortalecimiento De La Promoción De Cartagena, En El Marco Del Evento “+ Cartagena”.</t>
  </si>
  <si>
    <t>Divulgación Y Promoción Turística Del Vii Festival De Jazz De Santa Cruz Mompox Bolívar</t>
  </si>
  <si>
    <t>Promoción Nacional De Nariño Como Destino Turístico Bajo El Eslogan De “Nariño Donde Puedes Soñar”</t>
  </si>
  <si>
    <t>Consolidación Del Centro De Información Turística De Colombia- Citur Mediante La Creación E Integración Del Sistema De Información Turística Regional Cundinamarca- Situr Cundinamarca</t>
  </si>
  <si>
    <t>Administración De La Red Nacional De Puntos De Información Turística- Aplicación Móvil</t>
  </si>
  <si>
    <t>Bogotá, Capital Mundial Para La Realización De Eventos Internacionales.</t>
  </si>
  <si>
    <t>Bogotá Destino Turístico, Cultural E Innovador 2018” Iii Versión</t>
  </si>
  <si>
    <t>Participación Asociación Hotelera Y Turística De Colombia- Cotelco Nacional En La Versión Xxxviii De La Vitrina Turística De Anato 2019.</t>
  </si>
  <si>
    <t>Segunda Versión De Colombia Travel Expo 2018.</t>
  </si>
  <si>
    <t>Proyecto Promoción De La Guajira En El Marco De La Feria Expoguajira 2018</t>
  </si>
  <si>
    <t>Consolidación Del Sistema De Información Turístico Regional De Colombia- Citur- Mediante La Integración Del Sistema De Información Turístico Regional Del Departamento Del San Andres- Situr- San Andres</t>
  </si>
  <si>
    <t>Consolidación Del Sistema De Información Turístico Regional De Colombia- Citur- Mediante La Integración Del Sistema De Información Turístico Regional Del Departamento Del Guaviare- Situr Guaviare.</t>
  </si>
  <si>
    <t>Apoyo Para La Participación Del Departamento Del Magdalena En La Feria Gastronómica Sabor Barranquilla 2018</t>
  </si>
  <si>
    <t>Promoción De Risaralda Como Destino Turístico De Clase Mundial Competitivo Y Sostenible.</t>
  </si>
  <si>
    <t>Diseño Del Plan Promocional En Redes Digitales Del Municipio De Uribía, La Guajira.</t>
  </si>
  <si>
    <t>Promoción Del Destino Manizales Y Feria No 63</t>
  </si>
  <si>
    <t>Promoción De Los Atractivos Y Productos Turísticos Del Municipio De Santa Cruz De Lorica, Departamento De Córdoba</t>
  </si>
  <si>
    <t>Fortalecimiento Promoción Y Mercadeo Del Festival De Música Colombiana Campo Elías Vargas Duque.</t>
  </si>
  <si>
    <t>Participación En La Xxxviii Vitrina Turística Anato/19 Para Antioquia Arauca Atlántico Bolívar Boy</t>
  </si>
  <si>
    <t>Participación En La Xxxviii Vitrina Turística De Anato 2019 Para Los Departamentos De Amazonas, Caquetá, Choco, Guainía, Guaviare, Putumayo, Vaupés Y Vichada.</t>
  </si>
  <si>
    <t>Promoción De Bogotá Como Destino Turístico Internacional, En El Marco Del Festival De Música Sacra</t>
  </si>
  <si>
    <t>Promoción Nacional De Tumaco Como Destino Turístico Bajo El Eslogan De "Tumaco Tres Tesoros Por Descubrir"</t>
  </si>
  <si>
    <t>Promoción Turística Nacional Del Departamento Del Meta 2018</t>
  </si>
  <si>
    <t>Promoción De Los Atractivos Y Productos Turísticos Del Municipio De El Socorro, Departamento De Santander.</t>
  </si>
  <si>
    <t>Programa 5: Banco de proyectos turísticos de promoción.</t>
  </si>
  <si>
    <t>Mercadeo y Promoción Turística Nacional y Regional - 2018</t>
  </si>
  <si>
    <t>Mercadeo y Promoción Turística Nacional y Regional</t>
  </si>
  <si>
    <t>Información Turística</t>
  </si>
  <si>
    <t>Fortalecimiento del Mercadeo y la Promoción turística</t>
  </si>
  <si>
    <t>Banco de Proyectos</t>
  </si>
  <si>
    <t>FNTP-166-2018</t>
  </si>
  <si>
    <t>Promoción Turística Del Departamento Explora Amazonas, Fase 2.</t>
  </si>
  <si>
    <t>En Ejecución</t>
  </si>
  <si>
    <t>Terminado</t>
  </si>
  <si>
    <t>Liquidado</t>
  </si>
  <si>
    <t>Contratado</t>
  </si>
  <si>
    <t>Precontractual</t>
  </si>
  <si>
    <t>Aplazado</t>
  </si>
  <si>
    <t>Aprobado</t>
  </si>
  <si>
    <t>En contratación</t>
  </si>
  <si>
    <t>FNTP-132-2018</t>
  </si>
  <si>
    <t>Promoción A Nivel Nacional Y Regional Al Departamento Del Putumayo En El Marco Del Programa Turismo Y Paz.</t>
  </si>
  <si>
    <t>FNTP-145-2018</t>
  </si>
  <si>
    <t>Promoción De Los Atractivos Y Productos Turísticos Del Municipio De San Juan Girón, Departamento De Santander</t>
  </si>
  <si>
    <t>FNTP-146-2018</t>
  </si>
  <si>
    <t>Promoción De Santa Fe De Antioquia Como Destino Turístico</t>
  </si>
  <si>
    <t>FNTP-156-2018</t>
  </si>
  <si>
    <t>Plan De Promoción Y Mercadeo Destino Turístico Cundinamarca Y Región Central 2018</t>
  </si>
  <si>
    <t>FNTP-023-2018</t>
  </si>
  <si>
    <t>Promoción Turística Nacional Del Municipio De Leticia 2018</t>
  </si>
  <si>
    <t>Programa 5: Banco de proyectos turísticos de promoción</t>
  </si>
  <si>
    <t>EN EJECUCIÓN</t>
  </si>
  <si>
    <t>FNTP-029-2018</t>
  </si>
  <si>
    <t>Medellín Recibe Las Mejores Historias De Iberoamérica En El Premio Y Festival Gabo 2018</t>
  </si>
  <si>
    <t>FINALIZADO</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</si>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</sst>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 numFmtId="170" formatCode="dd/mm/yyyy;@"/>
    <numFmt numFmtId="171" formatCode="d/mm/yyyy;@"/>
    <numFmt numFmtId="172" formatCode="&quot;$&quot;\ #,##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9"/>
      <color indexed="81"/>
      <name val="Tahoma"/>
      <family val="2"/>
    </font>
    <font>
      <sz val="10"/>
      <name val="Arial"/>
      <family val="2"/>
    </font>
    <font>
      <b/>
      <i/>
      <sz val="10"/>
      <color theme="0"/>
      <name val="Arial"/>
      <family val="2"/>
    </font>
    <font>
      <b/>
      <sz val="12"/>
      <color theme="0"/>
      <name val="Arial"/>
      <family val="2"/>
    </font>
    <font>
      <i/>
      <sz val="10"/>
      <color theme="0"/>
      <name val="Arial"/>
      <family val="2"/>
    </font>
    <font>
      <sz val="10"/>
      <color theme="0"/>
      <name val="Arial"/>
      <family val="2"/>
    </font>
    <font>
      <b/>
      <sz val="10"/>
      <color theme="1"/>
      <name val="Arial"/>
      <family val="2"/>
    </font>
    <font>
      <b/>
      <sz val="9"/>
      <color theme="0"/>
      <name val="Arial"/>
      <family val="2"/>
    </font>
    <font>
      <i/>
      <sz val="10"/>
      <color theme="1"/>
      <name val="Arial"/>
      <family val="2"/>
    </font>
    <font>
      <b/>
      <sz val="12"/>
      <name val="Arial"/>
      <family val="2"/>
    </font>
    <font>
      <b/>
      <sz val="11"/>
      <color rgb="FF000000"/>
      <name val="Calibri"/>
      <family val="2"/>
    </font>
    <font>
      <sz val="11"/>
      <color rgb="FF000000"/>
      <name val="Calibri"/>
      <family val="2"/>
    </font>
    <font>
      <sz val="10"/>
      <name val="Futura Std Book"/>
      <family val="2"/>
    </font>
    <font>
      <b/>
      <sz val="10"/>
      <name val="Futura Std Book"/>
      <family val="2"/>
    </font>
    <font>
      <b/>
      <sz val="10"/>
      <color rgb="FFA21984"/>
      <name val="Futura Std Book"/>
      <family val="2"/>
    </font>
    <font>
      <sz val="10"/>
      <color theme="1"/>
      <name val="Futura Std Book"/>
      <family val="2"/>
    </font>
    <font>
      <sz val="9"/>
      <name val="Calibri"/>
      <family val="2"/>
      <scheme val="minor"/>
    </font>
    <font>
      <sz val="9"/>
      <color theme="1"/>
      <name val="Calibri"/>
      <family val="2"/>
      <scheme val="minor"/>
    </font>
    <font>
      <b/>
      <sz val="9"/>
      <name val="Arial"/>
      <family val="2"/>
    </font>
    <font>
      <b/>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
      <patternFill patternType="solid">
        <fgColor rgb="FF00FF00"/>
        <bgColor indexed="64"/>
      </patternFill>
    </fill>
  </fills>
  <borders count="4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style="thin">
        <color theme="0" tint="-0.24994659260841701"/>
      </top>
      <bottom/>
      <diagonal/>
    </border>
    <border>
      <left style="thin">
        <color theme="0"/>
      </left>
      <right style="thin">
        <color theme="0" tint="-0.24994659260841701"/>
      </right>
      <top style="thin">
        <color theme="0" tint="-0.24994659260841701"/>
      </top>
      <bottom/>
      <diagonal/>
    </border>
    <border>
      <left style="thin">
        <color theme="0" tint="-0.24994659260841701"/>
      </left>
      <right/>
      <top style="thick">
        <color theme="0"/>
      </top>
      <bottom/>
      <diagonal/>
    </border>
    <border>
      <left style="thin">
        <color theme="0"/>
      </left>
      <right/>
      <top style="thick">
        <color theme="0"/>
      </top>
      <bottom/>
      <diagonal/>
    </border>
    <border>
      <left style="thin">
        <color theme="0" tint="-0.24994659260841701"/>
      </left>
      <right/>
      <top style="thin">
        <color theme="0"/>
      </top>
      <bottom/>
      <diagonal/>
    </border>
    <border>
      <left style="thin">
        <color theme="0"/>
      </left>
      <right/>
      <top style="thin">
        <color theme="0"/>
      </top>
      <bottom/>
      <diagonal/>
    </border>
    <border>
      <left style="thin">
        <color theme="0"/>
      </left>
      <right style="thin">
        <color theme="0" tint="-0.24994659260841701"/>
      </right>
      <top style="thin">
        <color theme="0"/>
      </top>
      <bottom/>
      <diagonal/>
    </border>
    <border>
      <left style="thin">
        <color theme="0" tint="-0.24994659260841701"/>
      </left>
      <right style="thin">
        <color theme="0" tint="-0.24994659260841701"/>
      </right>
      <top style="thin">
        <color theme="0" tint="-0.24994659260841701"/>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tint="-0.24994659260841701"/>
      </bottom>
      <diagonal/>
    </border>
    <border>
      <left/>
      <right style="thin">
        <color theme="0"/>
      </right>
      <top style="thin">
        <color theme="0"/>
      </top>
      <bottom style="thin">
        <color theme="0" tint="-0.24994659260841701"/>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4">
    <xf numFmtId="0" fontId="0" fillId="0" borderId="0"/>
    <xf numFmtId="43" fontId="5"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0" fontId="4" fillId="0" borderId="0"/>
    <xf numFmtId="0" fontId="3" fillId="0" borderId="0"/>
    <xf numFmtId="166"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4" fillId="0" borderId="0"/>
    <xf numFmtId="0" fontId="20" fillId="0" borderId="0"/>
    <xf numFmtId="44" fontId="2" fillId="0" borderId="0" applyFont="0" applyFill="0" applyBorder="0" applyAlignment="0" applyProtection="0"/>
    <xf numFmtId="9" fontId="22" fillId="0" borderId="0" applyFont="0" applyFill="0" applyBorder="0" applyAlignment="0" applyProtection="0"/>
    <xf numFmtId="0" fontId="1" fillId="0" borderId="0"/>
  </cellStyleXfs>
  <cellXfs count="201">
    <xf numFmtId="0" fontId="0" fillId="0" borderId="0" xfId="0"/>
    <xf numFmtId="0" fontId="12" fillId="2" borderId="10" xfId="5" applyFont="1" applyFill="1" applyBorder="1" applyAlignment="1">
      <alignment horizontal="left" vertical="center" wrapText="1"/>
    </xf>
    <xf numFmtId="0" fontId="8" fillId="2" borderId="0" xfId="5" applyFont="1" applyFill="1"/>
    <xf numFmtId="0" fontId="8"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8" fillId="2" borderId="0" xfId="5" applyFont="1" applyFill="1" applyBorder="1"/>
    <xf numFmtId="0" fontId="13" fillId="2" borderId="5" xfId="5" applyFont="1" applyFill="1" applyBorder="1" applyAlignment="1">
      <alignment horizontal="center" vertical="center" wrapText="1"/>
    </xf>
    <xf numFmtId="0" fontId="4" fillId="2" borderId="0" xfId="5" applyFont="1" applyFill="1" applyAlignment="1">
      <alignment vertical="center"/>
    </xf>
    <xf numFmtId="0" fontId="8"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1" fillId="2" borderId="4" xfId="5" applyFont="1" applyFill="1" applyBorder="1" applyAlignment="1">
      <alignment horizontal="left"/>
    </xf>
    <xf numFmtId="0" fontId="12" fillId="2" borderId="7" xfId="5" applyFont="1" applyFill="1" applyBorder="1" applyAlignment="1">
      <alignment horizontal="left" vertical="top" wrapText="1"/>
    </xf>
    <xf numFmtId="0" fontId="16" fillId="0" borderId="0" xfId="4" applyFont="1"/>
    <xf numFmtId="0" fontId="16" fillId="0" borderId="0" xfId="4" applyFont="1" applyProtection="1">
      <protection hidden="1"/>
    </xf>
    <xf numFmtId="0" fontId="16" fillId="0" borderId="0" xfId="4" applyFont="1" applyAlignment="1"/>
    <xf numFmtId="0" fontId="16" fillId="0" borderId="0" xfId="4" applyFont="1" applyAlignment="1" applyProtection="1">
      <protection hidden="1"/>
    </xf>
    <xf numFmtId="0" fontId="16" fillId="0" borderId="0" xfId="4" applyFont="1" applyProtection="1">
      <protection locked="0"/>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6" fillId="2" borderId="0" xfId="4" applyFont="1" applyFill="1" applyAlignment="1"/>
    <xf numFmtId="0" fontId="16" fillId="2" borderId="0" xfId="4" applyFont="1" applyFill="1" applyBorder="1" applyProtection="1">
      <protection locked="0"/>
    </xf>
    <xf numFmtId="0" fontId="18" fillId="2" borderId="0" xfId="4" applyFont="1" applyFill="1" applyBorder="1" applyProtection="1">
      <protection locked="0"/>
    </xf>
    <xf numFmtId="0" fontId="4" fillId="2" borderId="0" xfId="4" applyFont="1" applyFill="1" applyBorder="1" applyAlignment="1" applyProtection="1">
      <alignment horizontal="center"/>
      <protection locked="0"/>
    </xf>
    <xf numFmtId="165"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69" fontId="16" fillId="2" borderId="0" xfId="7" applyNumberFormat="1" applyFont="1" applyFill="1" applyProtection="1">
      <protection hidden="1"/>
    </xf>
    <xf numFmtId="168"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7" fontId="17" fillId="2" borderId="0" xfId="6" applyNumberFormat="1" applyFont="1" applyFill="1" applyBorder="1" applyAlignment="1" applyProtection="1">
      <alignment horizont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0" fontId="7" fillId="2" borderId="1"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16" fillId="2" borderId="9" xfId="4" applyFont="1" applyFill="1" applyBorder="1" applyProtection="1">
      <protection locked="0"/>
    </xf>
    <xf numFmtId="0" fontId="16"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9" xfId="4" applyFont="1" applyFill="1" applyBorder="1" applyAlignment="1" applyProtection="1">
      <alignment horizontal="center" vertical="justify"/>
      <protection locked="0"/>
    </xf>
    <xf numFmtId="0" fontId="4" fillId="2" borderId="5" xfId="4" applyFont="1" applyFill="1" applyBorder="1" applyAlignment="1" applyProtection="1">
      <alignment horizontal="center" vertical="justify"/>
      <protection locked="0"/>
    </xf>
    <xf numFmtId="0" fontId="16" fillId="2" borderId="6" xfId="4" applyFont="1" applyFill="1" applyBorder="1" applyProtection="1">
      <protection locked="0"/>
    </xf>
    <xf numFmtId="0" fontId="16" fillId="2" borderId="7" xfId="4" applyFont="1" applyFill="1" applyBorder="1" applyProtection="1">
      <protection locked="0"/>
    </xf>
    <xf numFmtId="9" fontId="17" fillId="2" borderId="1" xfId="12" applyFont="1" applyFill="1" applyBorder="1" applyAlignment="1" applyProtection="1">
      <alignment horizontal="center"/>
      <protection locked="0"/>
    </xf>
    <xf numFmtId="9" fontId="4" fillId="2" borderId="1" xfId="12" applyFont="1" applyFill="1" applyBorder="1" applyAlignment="1" applyProtection="1">
      <alignment horizontal="center"/>
      <protection locked="0"/>
    </xf>
    <xf numFmtId="0" fontId="25" fillId="2" borderId="0" xfId="4" applyFont="1" applyFill="1" applyBorder="1" applyAlignment="1" applyProtection="1">
      <protection hidden="1"/>
    </xf>
    <xf numFmtId="0" fontId="25" fillId="2" borderId="0" xfId="4" applyFont="1" applyFill="1" applyBorder="1" applyAlignment="1"/>
    <xf numFmtId="0" fontId="23" fillId="2" borderId="0" xfId="4" applyFont="1" applyFill="1" applyBorder="1" applyAlignment="1" applyProtection="1">
      <protection hidden="1"/>
    </xf>
    <xf numFmtId="0" fontId="23" fillId="2" borderId="0" xfId="4" applyFont="1" applyFill="1" applyBorder="1" applyAlignment="1">
      <alignment horizontal="center" vertical="center" wrapText="1"/>
    </xf>
    <xf numFmtId="0" fontId="13" fillId="2" borderId="0" xfId="4" applyFont="1" applyFill="1" applyBorder="1" applyProtection="1">
      <protection hidden="1"/>
    </xf>
    <xf numFmtId="0" fontId="13" fillId="2" borderId="0" xfId="4" applyFont="1" applyFill="1" applyBorder="1"/>
    <xf numFmtId="0" fontId="13" fillId="2" borderId="0" xfId="4" applyFont="1" applyFill="1" applyBorder="1" applyAlignment="1" applyProtection="1">
      <protection hidden="1"/>
    </xf>
    <xf numFmtId="0" fontId="30" fillId="0" borderId="3" xfId="4" applyFont="1" applyBorder="1" applyAlignment="1" applyProtection="1">
      <alignment horizontal="center" vertical="center"/>
      <protection locked="0"/>
    </xf>
    <xf numFmtId="0" fontId="30" fillId="0" borderId="0" xfId="4" applyFont="1" applyBorder="1" applyAlignment="1" applyProtection="1">
      <alignment horizontal="center" vertical="center"/>
      <protection locked="0"/>
    </xf>
    <xf numFmtId="0" fontId="30" fillId="0" borderId="6" xfId="4" applyFont="1" applyBorder="1" applyAlignment="1" applyProtection="1">
      <alignment horizontal="center" vertical="center"/>
      <protection locked="0"/>
    </xf>
    <xf numFmtId="0" fontId="23" fillId="2" borderId="2" xfId="4" applyNumberFormat="1" applyFont="1" applyFill="1" applyBorder="1" applyAlignment="1"/>
    <xf numFmtId="0" fontId="23" fillId="2" borderId="22" xfId="4" applyNumberFormat="1" applyFont="1" applyFill="1" applyBorder="1" applyAlignment="1"/>
    <xf numFmtId="0" fontId="24" fillId="2" borderId="22" xfId="4" applyNumberFormat="1" applyFont="1" applyFill="1" applyBorder="1" applyAlignment="1">
      <alignment horizontal="center" vertical="center"/>
    </xf>
    <xf numFmtId="0" fontId="28" fillId="2" borderId="23" xfId="4" applyNumberFormat="1" applyFont="1" applyFill="1" applyBorder="1" applyAlignment="1"/>
    <xf numFmtId="0" fontId="23" fillId="2" borderId="24" xfId="4" applyNumberFormat="1" applyFont="1" applyFill="1" applyBorder="1" applyAlignment="1"/>
    <xf numFmtId="0" fontId="23" fillId="2" borderId="25" xfId="4" applyNumberFormat="1" applyFont="1" applyFill="1" applyBorder="1" applyAlignment="1"/>
    <xf numFmtId="0" fontId="10" fillId="2" borderId="23" xfId="4" applyNumberFormat="1" applyFont="1" applyFill="1" applyBorder="1" applyAlignment="1">
      <alignment horizontal="center" vertical="center"/>
    </xf>
    <xf numFmtId="0" fontId="23" fillId="2" borderId="26" xfId="4" applyNumberFormat="1" applyFont="1" applyFill="1" applyBorder="1" applyAlignment="1"/>
    <xf numFmtId="0" fontId="23" fillId="2" borderId="27" xfId="4" applyNumberFormat="1" applyFont="1" applyFill="1" applyBorder="1" applyAlignment="1"/>
    <xf numFmtId="0" fontId="10" fillId="2" borderId="28" xfId="4" applyNumberFormat="1" applyFont="1" applyFill="1" applyBorder="1" applyAlignment="1">
      <alignment horizontal="center" vertical="center"/>
    </xf>
    <xf numFmtId="0" fontId="26" fillId="2" borderId="26" xfId="4" applyNumberFormat="1" applyFont="1" applyFill="1" applyBorder="1" applyAlignment="1">
      <alignment horizontal="left"/>
    </xf>
    <xf numFmtId="0" fontId="26" fillId="2" borderId="27" xfId="4" applyNumberFormat="1" applyFont="1" applyFill="1" applyBorder="1" applyAlignment="1">
      <alignment horizontal="left"/>
    </xf>
    <xf numFmtId="0" fontId="10" fillId="2" borderId="22" xfId="4" applyNumberFormat="1" applyFont="1" applyFill="1" applyBorder="1" applyAlignment="1">
      <alignment horizontal="center" vertical="center"/>
    </xf>
    <xf numFmtId="0" fontId="14" fillId="7" borderId="26" xfId="4" applyNumberFormat="1" applyFont="1" applyFill="1" applyBorder="1" applyAlignment="1">
      <alignment horizontal="left" vertical="center" wrapText="1"/>
    </xf>
    <xf numFmtId="0" fontId="14" fillId="7" borderId="22" xfId="4" applyNumberFormat="1" applyFont="1" applyFill="1" applyBorder="1" applyAlignment="1">
      <alignment horizontal="center" vertical="center" wrapText="1"/>
    </xf>
    <xf numFmtId="0" fontId="17" fillId="6" borderId="23" xfId="4" applyNumberFormat="1" applyFont="1" applyFill="1" applyBorder="1" applyAlignment="1">
      <alignment horizontal="left" vertical="center" wrapText="1"/>
    </xf>
    <xf numFmtId="0" fontId="14" fillId="7" borderId="27" xfId="4" applyNumberFormat="1" applyFont="1" applyFill="1" applyBorder="1" applyAlignment="1">
      <alignment horizontal="center" vertical="center" wrapText="1"/>
    </xf>
    <xf numFmtId="0" fontId="14" fillId="7" borderId="27" xfId="4" applyNumberFormat="1" applyFont="1" applyFill="1" applyBorder="1" applyAlignment="1">
      <alignment horizontal="center" vertical="center"/>
    </xf>
    <xf numFmtId="0" fontId="27" fillId="7" borderId="28" xfId="4" applyNumberFormat="1" applyFont="1" applyFill="1" applyBorder="1" applyAlignment="1">
      <alignment horizontal="center" vertical="center"/>
    </xf>
    <xf numFmtId="0" fontId="8" fillId="2" borderId="2" xfId="4" applyNumberFormat="1" applyFont="1" applyFill="1" applyBorder="1" applyAlignment="1">
      <alignment horizontal="center" vertical="center" wrapText="1"/>
    </xf>
    <xf numFmtId="0" fontId="27" fillId="2" borderId="2" xfId="4" applyNumberFormat="1" applyFont="1" applyFill="1" applyBorder="1" applyAlignment="1">
      <alignment horizontal="center" vertical="top" wrapText="1"/>
    </xf>
    <xf numFmtId="9" fontId="8" fillId="2" borderId="2" xfId="4" applyNumberFormat="1" applyFont="1" applyFill="1" applyBorder="1" applyAlignment="1">
      <alignment horizontal="center" vertical="center" wrapText="1"/>
    </xf>
    <xf numFmtId="0" fontId="17" fillId="6" borderId="2" xfId="4" applyNumberFormat="1" applyFont="1" applyFill="1" applyBorder="1" applyAlignment="1">
      <alignment horizontal="center" vertical="center" wrapText="1"/>
    </xf>
    <xf numFmtId="0" fontId="8" fillId="2" borderId="29" xfId="4" applyNumberFormat="1" applyFont="1" applyFill="1" applyBorder="1" applyAlignment="1">
      <alignment horizontal="center" vertical="center" wrapText="1"/>
    </xf>
    <xf numFmtId="0" fontId="8" fillId="2" borderId="2" xfId="4" applyNumberFormat="1" applyFont="1" applyFill="1" applyBorder="1" applyAlignment="1">
      <alignment horizontal="center" vertical="top" wrapText="1"/>
    </xf>
    <xf numFmtId="0" fontId="29" fillId="2" borderId="2" xfId="4" applyNumberFormat="1" applyFont="1" applyFill="1" applyBorder="1" applyAlignment="1"/>
    <xf numFmtId="0" fontId="29" fillId="2" borderId="22" xfId="4" applyNumberFormat="1" applyFont="1" applyFill="1" applyBorder="1" applyAlignment="1"/>
    <xf numFmtId="0" fontId="29" fillId="2" borderId="23" xfId="4" applyNumberFormat="1" applyFont="1" applyFill="1" applyBorder="1" applyAlignment="1"/>
    <xf numFmtId="0" fontId="31" fillId="0" borderId="35" xfId="0" applyFont="1" applyBorder="1" applyAlignment="1">
      <alignment horizontal="left" vertical="center"/>
    </xf>
    <xf numFmtId="0" fontId="31" fillId="0" borderId="35" xfId="0" applyFont="1" applyBorder="1" applyAlignment="1">
      <alignment horizontal="center" vertical="center"/>
    </xf>
    <xf numFmtId="170" fontId="32" fillId="0" borderId="0" xfId="0" applyNumberFormat="1" applyFont="1" applyAlignment="1">
      <alignment horizontal="center" vertical="center"/>
    </xf>
    <xf numFmtId="0" fontId="0" fillId="0" borderId="35" xfId="0" applyBorder="1"/>
    <xf numFmtId="170" fontId="32" fillId="0" borderId="35" xfId="0" applyNumberFormat="1" applyFont="1" applyBorder="1" applyAlignment="1">
      <alignment horizontal="center" vertical="center"/>
    </xf>
    <xf numFmtId="0" fontId="32" fillId="0" borderId="0" xfId="0" applyFont="1" applyAlignment="1">
      <alignment vertical="center"/>
    </xf>
    <xf numFmtId="0" fontId="32" fillId="0" borderId="35" xfId="0" applyFont="1" applyBorder="1" applyAlignment="1">
      <alignment vertical="center"/>
    </xf>
    <xf numFmtId="0" fontId="33" fillId="2" borderId="0" xfId="0" applyFont="1" applyFill="1" applyAlignment="1">
      <alignment horizontal="left" vertical="center" indent="1"/>
    </xf>
    <xf numFmtId="0" fontId="33" fillId="2" borderId="0" xfId="0" applyFont="1" applyFill="1"/>
    <xf numFmtId="0" fontId="33" fillId="2" borderId="0" xfId="0" applyFont="1" applyFill="1" applyAlignment="1">
      <alignment wrapText="1"/>
    </xf>
    <xf numFmtId="170" fontId="33" fillId="2" borderId="0" xfId="0" applyNumberFormat="1" applyFont="1" applyFill="1"/>
    <xf numFmtId="0" fontId="33" fillId="2" borderId="0" xfId="0" applyFont="1" applyFill="1" applyAlignment="1">
      <alignment horizontal="left" vertical="center" indent="2"/>
    </xf>
    <xf numFmtId="0" fontId="33" fillId="0" borderId="20" xfId="0" applyFont="1" applyFill="1" applyBorder="1" applyAlignment="1">
      <alignment wrapText="1"/>
    </xf>
    <xf numFmtId="0" fontId="33" fillId="0" borderId="37" xfId="0" applyFont="1" applyFill="1" applyBorder="1" applyAlignment="1">
      <alignment wrapText="1"/>
    </xf>
    <xf numFmtId="0" fontId="35" fillId="7" borderId="42" xfId="0" applyFont="1" applyFill="1" applyBorder="1" applyAlignment="1">
      <alignment horizontal="center" vertical="center" wrapText="1"/>
    </xf>
    <xf numFmtId="0" fontId="35" fillId="7" borderId="38" xfId="0" applyFont="1" applyFill="1" applyBorder="1" applyAlignment="1">
      <alignment horizontal="center" vertical="center" wrapText="1"/>
    </xf>
    <xf numFmtId="170" fontId="35" fillId="7" borderId="38" xfId="0" applyNumberFormat="1" applyFont="1" applyFill="1" applyBorder="1" applyAlignment="1">
      <alignment horizontal="center" vertical="center" wrapText="1"/>
    </xf>
    <xf numFmtId="0" fontId="35" fillId="7" borderId="39" xfId="0" applyFont="1" applyFill="1" applyBorder="1" applyAlignment="1">
      <alignment horizontal="center" vertical="center" wrapText="1"/>
    </xf>
    <xf numFmtId="0" fontId="36" fillId="0" borderId="21" xfId="0" applyFont="1" applyFill="1" applyBorder="1" applyAlignment="1">
      <alignment horizontal="left" vertical="center"/>
    </xf>
    <xf numFmtId="0" fontId="33" fillId="0" borderId="20" xfId="0" applyFont="1" applyBorder="1" applyAlignment="1">
      <alignment horizontal="left" vertical="center" wrapText="1"/>
    </xf>
    <xf numFmtId="171" fontId="36" fillId="0" borderId="20" xfId="0" applyNumberFormat="1" applyFont="1" applyFill="1" applyBorder="1" applyAlignment="1">
      <alignment horizontal="center" vertical="center" wrapText="1"/>
    </xf>
    <xf numFmtId="170" fontId="33" fillId="0" borderId="20" xfId="0" applyNumberFormat="1" applyFont="1" applyFill="1" applyBorder="1" applyAlignment="1">
      <alignment horizontal="center" vertical="center" wrapText="1"/>
    </xf>
    <xf numFmtId="1" fontId="34" fillId="0" borderId="20" xfId="0" applyNumberFormat="1" applyFont="1" applyFill="1" applyBorder="1" applyAlignment="1">
      <alignment horizontal="center" vertical="center" wrapText="1"/>
    </xf>
    <xf numFmtId="0" fontId="36" fillId="0" borderId="20" xfId="0" applyFont="1" applyBorder="1" applyAlignment="1">
      <alignment horizontal="left" vertical="center" wrapText="1"/>
    </xf>
    <xf numFmtId="172" fontId="36" fillId="0" borderId="20" xfId="0" applyNumberFormat="1" applyFont="1" applyFill="1" applyBorder="1" applyAlignment="1">
      <alignment horizontal="right" vertical="center" wrapText="1"/>
    </xf>
    <xf numFmtId="0" fontId="36" fillId="0" borderId="40" xfId="0" applyFont="1" applyFill="1" applyBorder="1" applyAlignment="1">
      <alignment horizontal="left" vertical="center"/>
    </xf>
    <xf numFmtId="0" fontId="36" fillId="0" borderId="20" xfId="0" applyFont="1" applyFill="1" applyBorder="1" applyAlignment="1">
      <alignment horizontal="left" vertical="center" wrapText="1"/>
    </xf>
    <xf numFmtId="0" fontId="36" fillId="0" borderId="40" xfId="0" applyFont="1" applyFill="1" applyBorder="1" applyAlignment="1">
      <alignment horizontal="left" vertical="center" wrapText="1"/>
    </xf>
    <xf numFmtId="171" fontId="33" fillId="0" borderId="20" xfId="0" applyNumberFormat="1" applyFont="1" applyFill="1" applyBorder="1" applyAlignment="1">
      <alignment horizontal="center" vertical="center" wrapText="1"/>
    </xf>
    <xf numFmtId="171" fontId="36" fillId="0" borderId="37" xfId="0" applyNumberFormat="1" applyFont="1" applyFill="1" applyBorder="1" applyAlignment="1">
      <alignment horizontal="center" vertical="center" wrapText="1"/>
    </xf>
    <xf numFmtId="1" fontId="34" fillId="0" borderId="37" xfId="0" applyNumberFormat="1" applyFont="1" applyFill="1" applyBorder="1" applyAlignment="1">
      <alignment horizontal="center" vertical="center" wrapText="1"/>
    </xf>
    <xf numFmtId="0" fontId="36" fillId="0" borderId="37" xfId="0" applyFont="1" applyBorder="1" applyAlignment="1">
      <alignment horizontal="left" vertical="center" wrapText="1"/>
    </xf>
    <xf numFmtId="172" fontId="36" fillId="0" borderId="37" xfId="0" applyNumberFormat="1" applyFont="1" applyFill="1" applyBorder="1" applyAlignment="1">
      <alignment horizontal="right" vertical="center" wrapText="1"/>
    </xf>
    <xf numFmtId="0" fontId="36" fillId="0" borderId="20" xfId="0" applyFont="1" applyBorder="1" applyAlignment="1">
      <alignment vertical="center" wrapText="1"/>
    </xf>
    <xf numFmtId="0" fontId="36" fillId="0" borderId="20" xfId="0" applyFont="1" applyFill="1" applyBorder="1" applyAlignment="1">
      <alignment vertical="center" wrapText="1"/>
    </xf>
    <xf numFmtId="14" fontId="36" fillId="0" borderId="20" xfId="0" applyNumberFormat="1" applyFont="1" applyFill="1" applyBorder="1" applyAlignment="1">
      <alignment horizontal="center" vertical="center"/>
    </xf>
    <xf numFmtId="14" fontId="36" fillId="0" borderId="20" xfId="0" applyNumberFormat="1" applyFont="1" applyBorder="1" applyAlignment="1">
      <alignment horizontal="center" vertical="center"/>
    </xf>
    <xf numFmtId="0" fontId="36" fillId="0" borderId="36" xfId="0" applyFont="1" applyFill="1" applyBorder="1" applyAlignment="1">
      <alignment horizontal="left" vertical="center"/>
    </xf>
    <xf numFmtId="0" fontId="33" fillId="0" borderId="37" xfId="0" applyFont="1" applyBorder="1" applyAlignment="1">
      <alignment horizontal="left" vertical="center" wrapText="1"/>
    </xf>
    <xf numFmtId="14" fontId="36" fillId="0" borderId="37" xfId="0" applyNumberFormat="1" applyFont="1" applyFill="1" applyBorder="1" applyAlignment="1">
      <alignment horizontal="center" vertical="center"/>
    </xf>
    <xf numFmtId="0" fontId="36" fillId="0" borderId="37" xfId="0" applyFont="1" applyBorder="1" applyAlignment="1">
      <alignment vertical="center" wrapText="1"/>
    </xf>
    <xf numFmtId="0" fontId="36" fillId="0" borderId="41" xfId="0" applyFont="1" applyFill="1" applyBorder="1" applyAlignment="1">
      <alignment horizontal="left" vertical="center" wrapText="1"/>
    </xf>
    <xf numFmtId="171" fontId="37" fillId="0" borderId="20" xfId="0" applyNumberFormat="1" applyFont="1" applyBorder="1" applyAlignment="1">
      <alignment horizontal="center" vertical="center"/>
    </xf>
    <xf numFmtId="14" fontId="37" fillId="0" borderId="20" xfId="0" applyNumberFormat="1" applyFont="1" applyBorder="1" applyAlignment="1">
      <alignment horizontal="center" vertical="center"/>
    </xf>
    <xf numFmtId="0" fontId="33" fillId="2" borderId="20" xfId="0" applyFont="1" applyFill="1" applyBorder="1"/>
    <xf numFmtId="0" fontId="33" fillId="0" borderId="20" xfId="0" applyFont="1" applyBorder="1" applyAlignment="1">
      <alignment vertical="center" wrapText="1"/>
    </xf>
    <xf numFmtId="172" fontId="33" fillId="0" borderId="20" xfId="0" applyNumberFormat="1" applyFont="1" applyFill="1" applyBorder="1" applyAlignment="1">
      <alignment horizontal="right" vertical="center" wrapText="1"/>
    </xf>
    <xf numFmtId="0" fontId="33" fillId="0" borderId="40" xfId="0" applyFont="1" applyFill="1" applyBorder="1" applyAlignment="1">
      <alignment horizontal="left" vertical="center" wrapText="1"/>
    </xf>
    <xf numFmtId="171" fontId="37" fillId="0" borderId="20" xfId="0" applyNumberFormat="1" applyFont="1" applyFill="1" applyBorder="1" applyAlignment="1">
      <alignment horizontal="center" vertical="center"/>
    </xf>
    <xf numFmtId="14" fontId="37" fillId="0" borderId="20" xfId="0" applyNumberFormat="1" applyFont="1" applyFill="1" applyBorder="1" applyAlignment="1">
      <alignment horizontal="center" vertical="center"/>
    </xf>
    <xf numFmtId="0" fontId="37" fillId="0" borderId="21" xfId="0" applyFont="1" applyFill="1" applyBorder="1" applyAlignment="1">
      <alignment horizontal="left" vertical="center"/>
    </xf>
    <xf numFmtId="0" fontId="38" fillId="0" borderId="20" xfId="0" applyFont="1" applyBorder="1" applyAlignment="1">
      <alignment horizontal="left" vertical="center" wrapText="1"/>
    </xf>
    <xf numFmtId="14" fontId="38" fillId="0" borderId="20" xfId="0" applyNumberFormat="1" applyFont="1" applyFill="1" applyBorder="1" applyAlignment="1">
      <alignment horizontal="center" vertical="center"/>
    </xf>
    <xf numFmtId="171" fontId="38" fillId="0" borderId="20" xfId="0" applyNumberFormat="1" applyFont="1" applyFill="1" applyBorder="1" applyAlignment="1">
      <alignment horizontal="center" vertical="center" wrapText="1"/>
    </xf>
    <xf numFmtId="1" fontId="39" fillId="0" borderId="43" xfId="0" applyNumberFormat="1" applyFont="1" applyFill="1" applyBorder="1" applyAlignment="1">
      <alignment horizontal="center" vertical="center"/>
    </xf>
    <xf numFmtId="3" fontId="38" fillId="0" borderId="20" xfId="0" applyNumberFormat="1" applyFont="1" applyFill="1" applyBorder="1" applyAlignment="1">
      <alignment horizontal="center" vertical="center" wrapText="1"/>
    </xf>
    <xf numFmtId="0" fontId="37" fillId="0" borderId="20" xfId="0" applyFont="1" applyFill="1" applyBorder="1" applyAlignment="1">
      <alignment horizontal="left" vertical="center" wrapText="1"/>
    </xf>
    <xf numFmtId="9" fontId="40" fillId="8" borderId="2" xfId="12" applyFont="1" applyFill="1" applyBorder="1" applyAlignment="1">
      <alignment horizontal="center" vertical="center" wrapText="1"/>
    </xf>
    <xf numFmtId="9" fontId="4" fillId="9" borderId="1" xfId="12" applyFont="1" applyFill="1" applyBorder="1" applyAlignment="1" applyProtection="1">
      <alignment horizontal="center"/>
      <protection locked="0"/>
    </xf>
    <xf numFmtId="0" fontId="10" fillId="2" borderId="3" xfId="5" applyFont="1" applyFill="1" applyBorder="1" applyAlignment="1">
      <alignment horizontal="center" vertical="center" wrapText="1"/>
    </xf>
    <xf numFmtId="0" fontId="10" fillId="2" borderId="3" xfId="5" applyFont="1" applyFill="1" applyBorder="1" applyAlignment="1">
      <alignment horizontal="center" vertical="center"/>
    </xf>
    <xf numFmtId="0" fontId="10" fillId="2" borderId="0" xfId="5" applyFont="1" applyFill="1" applyBorder="1" applyAlignment="1">
      <alignment horizontal="center" vertical="center"/>
    </xf>
    <xf numFmtId="0" fontId="10"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4" fillId="7" borderId="1"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7" xfId="0" applyFont="1" applyFill="1" applyBorder="1" applyAlignment="1">
      <alignment horizontal="justify" vertical="center" wrapText="1"/>
    </xf>
    <xf numFmtId="0" fontId="14"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4" fillId="7" borderId="1" xfId="5" applyFont="1" applyFill="1" applyBorder="1" applyAlignment="1">
      <alignment horizontal="center" vertical="center" wrapText="1"/>
    </xf>
    <xf numFmtId="0" fontId="7" fillId="0" borderId="0" xfId="4" applyFont="1" applyAlignment="1" applyProtection="1">
      <alignment horizontal="center"/>
      <protection locked="0"/>
    </xf>
    <xf numFmtId="0" fontId="13" fillId="0" borderId="0" xfId="4" applyFont="1" applyAlignment="1" applyProtection="1">
      <alignment horizontal="center"/>
      <protection locked="0"/>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16" fillId="2" borderId="9" xfId="4" applyFont="1" applyFill="1" applyBorder="1" applyAlignment="1" applyProtection="1">
      <alignment horizontal="right"/>
      <protection locked="0"/>
    </xf>
    <xf numFmtId="0" fontId="16" fillId="2" borderId="0" xfId="4" applyFont="1" applyFill="1" applyBorder="1" applyAlignment="1" applyProtection="1">
      <alignment horizontal="right"/>
      <protection locked="0"/>
    </xf>
    <xf numFmtId="0" fontId="9" fillId="7" borderId="12" xfId="4" applyFont="1" applyFill="1" applyBorder="1" applyAlignment="1" applyProtection="1">
      <alignment horizontal="center"/>
      <protection locked="0"/>
    </xf>
    <xf numFmtId="0" fontId="9" fillId="7" borderId="13" xfId="4" applyFont="1" applyFill="1" applyBorder="1" applyAlignment="1" applyProtection="1">
      <alignment horizontal="center"/>
      <protection locked="0"/>
    </xf>
    <xf numFmtId="0" fontId="9" fillId="7" borderId="14" xfId="4" applyFont="1" applyFill="1" applyBorder="1" applyAlignment="1" applyProtection="1">
      <alignment horizontal="center"/>
      <protection locked="0"/>
    </xf>
    <xf numFmtId="0" fontId="19" fillId="2" borderId="2" xfId="4" applyFont="1" applyFill="1" applyBorder="1" applyAlignment="1" applyProtection="1">
      <alignment vertical="top" wrapText="1"/>
      <protection locked="0"/>
    </xf>
    <xf numFmtId="0" fontId="19" fillId="2" borderId="3" xfId="4" applyFont="1" applyFill="1" applyBorder="1" applyAlignment="1" applyProtection="1">
      <alignment vertical="top" wrapText="1"/>
      <protection locked="0"/>
    </xf>
    <xf numFmtId="0" fontId="19" fillId="2" borderId="4" xfId="4" applyFont="1" applyFill="1" applyBorder="1" applyAlignment="1" applyProtection="1">
      <alignment vertical="top" wrapText="1"/>
      <protection locked="0"/>
    </xf>
    <xf numFmtId="0" fontId="17" fillId="2" borderId="9" xfId="4" applyFont="1" applyFill="1" applyBorder="1" applyAlignment="1">
      <alignment vertical="top" wrapText="1"/>
    </xf>
    <xf numFmtId="0" fontId="17" fillId="2" borderId="0" xfId="4" applyFont="1" applyFill="1" applyBorder="1" applyAlignment="1">
      <alignment vertical="top" wrapText="1"/>
    </xf>
    <xf numFmtId="0" fontId="17" fillId="2" borderId="10" xfId="4" applyFont="1" applyFill="1" applyBorder="1" applyAlignment="1">
      <alignment vertical="top" wrapText="1"/>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2" xfId="4" applyFont="1" applyFill="1" applyBorder="1" applyAlignment="1" applyProtection="1">
      <alignment horizontal="left" vertical="top" wrapText="1"/>
      <protection locked="0"/>
    </xf>
    <xf numFmtId="0" fontId="7" fillId="6" borderId="13" xfId="4" applyFont="1" applyFill="1" applyBorder="1" applyAlignment="1" applyProtection="1">
      <alignment horizontal="left" vertical="top" wrapText="1"/>
      <protection locked="0"/>
    </xf>
    <xf numFmtId="0" fontId="7" fillId="6" borderId="14" xfId="4" applyFont="1" applyFill="1" applyBorder="1" applyAlignment="1" applyProtection="1">
      <alignment horizontal="left" vertical="top" wrapText="1"/>
      <protection locked="0"/>
    </xf>
    <xf numFmtId="0" fontId="30" fillId="0" borderId="3" xfId="4" applyFont="1" applyBorder="1" applyAlignment="1" applyProtection="1">
      <alignment horizontal="center" vertical="center" wrapText="1"/>
      <protection locked="0"/>
    </xf>
    <xf numFmtId="0" fontId="30" fillId="0" borderId="3" xfId="4" applyFont="1" applyBorder="1" applyAlignment="1" applyProtection="1">
      <alignment horizontal="center" vertical="center"/>
      <protection locked="0"/>
    </xf>
    <xf numFmtId="0" fontId="30" fillId="0" borderId="0" xfId="4" applyFont="1" applyBorder="1" applyAlignment="1" applyProtection="1">
      <alignment horizontal="center" vertical="center"/>
      <protection locked="0"/>
    </xf>
    <xf numFmtId="0" fontId="30" fillId="0" borderId="6" xfId="4" applyFont="1" applyBorder="1" applyAlignment="1" applyProtection="1">
      <alignment horizontal="center" vertical="center"/>
      <protection locked="0"/>
    </xf>
    <xf numFmtId="0" fontId="14" fillId="7" borderId="30" xfId="4" applyNumberFormat="1" applyFont="1" applyFill="1" applyBorder="1" applyAlignment="1">
      <alignment horizontal="center" vertical="center"/>
    </xf>
    <xf numFmtId="0" fontId="14" fillId="7" borderId="31" xfId="4" applyNumberFormat="1" applyFont="1" applyFill="1" applyBorder="1" applyAlignment="1">
      <alignment horizontal="center" vertical="center"/>
    </xf>
    <xf numFmtId="0" fontId="14" fillId="7" borderId="32" xfId="4" applyNumberFormat="1" applyFont="1" applyFill="1" applyBorder="1" applyAlignment="1">
      <alignment horizontal="center" vertical="center"/>
    </xf>
    <xf numFmtId="0" fontId="8" fillId="2" borderId="12" xfId="4" applyNumberFormat="1" applyFont="1" applyFill="1" applyBorder="1" applyAlignment="1">
      <alignment horizontal="center" vertical="center" wrapText="1"/>
    </xf>
    <xf numFmtId="0" fontId="8" fillId="2" borderId="13" xfId="4" applyNumberFormat="1" applyFont="1" applyFill="1" applyBorder="1" applyAlignment="1">
      <alignment horizontal="center" vertical="center" wrapText="1"/>
    </xf>
    <xf numFmtId="0" fontId="8" fillId="2" borderId="14" xfId="4" applyNumberFormat="1" applyFont="1" applyFill="1" applyBorder="1" applyAlignment="1">
      <alignment horizontal="center" vertical="center" wrapText="1"/>
    </xf>
    <xf numFmtId="0" fontId="14" fillId="7" borderId="33" xfId="4" applyNumberFormat="1" applyFont="1" applyFill="1" applyBorder="1" applyAlignment="1">
      <alignment horizontal="center" vertical="center" wrapText="1"/>
    </xf>
    <xf numFmtId="0" fontId="14" fillId="7" borderId="34" xfId="4" applyNumberFormat="1" applyFont="1" applyFill="1" applyBorder="1" applyAlignment="1">
      <alignment horizontal="center" vertical="center" wrapText="1"/>
    </xf>
    <xf numFmtId="0" fontId="34" fillId="2" borderId="15"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34" fillId="2" borderId="19" xfId="0" applyFont="1" applyFill="1" applyBorder="1" applyAlignment="1">
      <alignment horizontal="center" vertical="center" wrapText="1"/>
    </xf>
  </cellXfs>
  <cellStyles count="14">
    <cellStyle name="Euro" xfId="2"/>
    <cellStyle name="Millares 2" xfId="1"/>
    <cellStyle name="Millares 3" xfId="7"/>
    <cellStyle name="Millares_Prueba formato indicadores con mensaje automático" xfId="6"/>
    <cellStyle name="Moneda 2" xfId="3"/>
    <cellStyle name="Moneda 4" xfId="11"/>
    <cellStyle name="Normal" xfId="0" builtinId="0"/>
    <cellStyle name="Normal 2" xfId="4"/>
    <cellStyle name="Normal 2 10" xfId="9"/>
    <cellStyle name="Normal 2 10 2" xfId="10"/>
    <cellStyle name="Normal 24 2" xfId="13"/>
    <cellStyle name="Normal 3" xfId="5"/>
    <cellStyle name="Porcentaje" xfId="12" builtinId="5"/>
    <cellStyle name="Porcentual 2" xfId="8"/>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00FF00"/>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c:v>1</c:v>
                </c:pt>
                <c:pt idx="5">
                  <c:v>1</c:v>
                </c:pt>
                <c:pt idx="6">
                  <c:v>1</c:v>
                </c:pt>
                <c:pt idx="7">
                  <c:v>0.42857142857142855</c:v>
                </c:pt>
                <c:pt idx="8">
                  <c:v>1</c:v>
                </c:pt>
                <c:pt idx="9">
                  <c:v>0.63636363636363635</c:v>
                </c:pt>
              </c:numCache>
            </c:numRef>
          </c:val>
          <c:smooth val="0"/>
          <c:extLst xmlns:c16r2="http://schemas.microsoft.com/office/drawing/2015/06/chart">
            <c:ext xmlns:c16="http://schemas.microsoft.com/office/drawing/2014/chart" uri="{C3380CC4-5D6E-409C-BE32-E72D297353CC}">
              <c16:uniqueId val="{00000000-3E59-4E8E-9BF1-8E8FC11F81D8}"/>
            </c:ext>
          </c:extLst>
        </c:ser>
        <c:ser>
          <c:idx val="1"/>
          <c:order val="1"/>
          <c:tx>
            <c:strRef>
              <c:f>'Ficha medición indicador'!$D$22</c:f>
              <c:strCache>
                <c:ptCount val="1"/>
                <c:pt idx="0">
                  <c:v>Meta</c:v>
                </c:pt>
              </c:strCache>
            </c:strRef>
          </c:tx>
          <c:spPr>
            <a:ln>
              <a:solidFill>
                <a:srgbClr val="92D050"/>
              </a:solidFill>
            </a:ln>
          </c:spPr>
          <c:marker>
            <c:spPr>
              <a:ln>
                <a:solidFill>
                  <a:srgbClr val="92D050"/>
                </a:solidFill>
              </a:ln>
            </c:spPr>
          </c:marker>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c:v>0.8</c:v>
                </c:pt>
                <c:pt idx="5">
                  <c:v>0.8</c:v>
                </c:pt>
                <c:pt idx="6">
                  <c:v>0.8</c:v>
                </c:pt>
                <c:pt idx="7">
                  <c:v>0.8</c:v>
                </c:pt>
                <c:pt idx="8">
                  <c:v>0.8</c:v>
                </c:pt>
                <c:pt idx="9">
                  <c:v>0.8</c:v>
                </c:pt>
              </c:numCache>
            </c:numRef>
          </c:val>
          <c:smooth val="0"/>
          <c:extLst xmlns:c16r2="http://schemas.microsoft.com/office/drawing/2015/06/chart">
            <c:ext xmlns:c16="http://schemas.microsoft.com/office/drawing/2014/chart" uri="{C3380CC4-5D6E-409C-BE32-E72D297353CC}">
              <c16:uniqueId val="{00000001-3E59-4E8E-9BF1-8E8FC11F81D8}"/>
            </c:ext>
          </c:extLst>
        </c:ser>
        <c:dLbls>
          <c:showLegendKey val="0"/>
          <c:showVal val="0"/>
          <c:showCatName val="0"/>
          <c:showSerName val="0"/>
          <c:showPercent val="0"/>
          <c:showBubbleSize val="0"/>
        </c:dLbls>
        <c:marker val="1"/>
        <c:smooth val="0"/>
        <c:axId val="924997840"/>
        <c:axId val="924990224"/>
      </c:lineChart>
      <c:catAx>
        <c:axId val="924997840"/>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924990224"/>
        <c:crosses val="autoZero"/>
        <c:auto val="1"/>
        <c:lblAlgn val="ctr"/>
        <c:lblOffset val="100"/>
        <c:tickLblSkip val="1"/>
        <c:tickMarkSkip val="1"/>
        <c:noMultiLvlLbl val="0"/>
      </c:catAx>
      <c:valAx>
        <c:axId val="924990224"/>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924997840"/>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4</xdr:row>
      <xdr:rowOff>231321</xdr:rowOff>
    </xdr:from>
    <xdr:to>
      <xdr:col>2</xdr:col>
      <xdr:colOff>363062</xdr:colOff>
      <xdr:row>6</xdr:row>
      <xdr:rowOff>100959</xdr:rowOff>
    </xdr:to>
    <xdr:pic>
      <xdr:nvPicPr>
        <xdr:cNvPr id="3" name="Imagen 2" descr="http://fontur.com.co/aym_image/aym_logo/aym_logo_fontur.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219074</xdr:colOff>
      <xdr:row>1</xdr:row>
      <xdr:rowOff>147639</xdr:rowOff>
    </xdr:from>
    <xdr:to>
      <xdr:col>2</xdr:col>
      <xdr:colOff>552449</xdr:colOff>
      <xdr:row>3</xdr:row>
      <xdr:rowOff>107157</xdr:rowOff>
    </xdr:to>
    <xdr:pic>
      <xdr:nvPicPr>
        <xdr:cNvPr id="2" name="Imagen 1" descr="http://fontur.com.co/aym_image/aym_logo/aym_logo_fontur.png">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105" y="314327"/>
          <a:ext cx="1381125" cy="34051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topLeftCell="A4" zoomScale="80" zoomScaleNormal="80"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49" t="s">
        <v>73</v>
      </c>
      <c r="D2" s="150"/>
      <c r="E2" s="14"/>
    </row>
    <row r="3" spans="2:5" s="4" customFormat="1" ht="23.25" customHeight="1" x14ac:dyDescent="0.2">
      <c r="B3" s="5"/>
      <c r="C3" s="151"/>
      <c r="D3" s="151"/>
      <c r="E3" s="1"/>
    </row>
    <row r="4" spans="2:5" s="6" customFormat="1" ht="23.25" customHeight="1" x14ac:dyDescent="0.2">
      <c r="B4" s="7"/>
      <c r="C4" s="152"/>
      <c r="D4" s="152"/>
      <c r="E4" s="15"/>
    </row>
    <row r="5" spans="2:5" s="8" customFormat="1" ht="70.5" customHeight="1" x14ac:dyDescent="0.2">
      <c r="B5" s="154" t="s">
        <v>68</v>
      </c>
      <c r="C5" s="155"/>
      <c r="D5" s="156" t="s">
        <v>69</v>
      </c>
      <c r="E5" s="157"/>
    </row>
    <row r="6" spans="2:5" s="9" customFormat="1" x14ac:dyDescent="0.2">
      <c r="B6" s="10" t="s">
        <v>0</v>
      </c>
      <c r="C6" s="158" t="s">
        <v>74</v>
      </c>
      <c r="D6" s="159"/>
      <c r="E6" s="159"/>
    </row>
    <row r="7" spans="2:5" s="9" customFormat="1" ht="23.25" customHeight="1" x14ac:dyDescent="0.2">
      <c r="B7" s="10" t="s">
        <v>1</v>
      </c>
      <c r="C7" s="158" t="s">
        <v>76</v>
      </c>
      <c r="D7" s="158"/>
      <c r="E7" s="158"/>
    </row>
    <row r="8" spans="2:5" s="9" customFormat="1" ht="39.75" customHeight="1" x14ac:dyDescent="0.2">
      <c r="B8" s="10" t="s">
        <v>49</v>
      </c>
      <c r="C8" s="11" t="s">
        <v>77</v>
      </c>
      <c r="D8" s="10" t="s">
        <v>2</v>
      </c>
      <c r="E8" s="11" t="s">
        <v>50</v>
      </c>
    </row>
    <row r="9" spans="2:5" s="9" customFormat="1" ht="27" customHeight="1" x14ac:dyDescent="0.2">
      <c r="B9" s="10" t="s">
        <v>45</v>
      </c>
      <c r="C9" s="12" t="s">
        <v>78</v>
      </c>
      <c r="D9" s="10" t="s">
        <v>3</v>
      </c>
      <c r="E9" s="11" t="s">
        <v>67</v>
      </c>
    </row>
    <row r="10" spans="2:5" s="9" customFormat="1" ht="23.25" customHeight="1" x14ac:dyDescent="0.2">
      <c r="B10" s="10" t="s">
        <v>46</v>
      </c>
      <c r="C10" s="11" t="s">
        <v>75</v>
      </c>
      <c r="D10" s="10" t="s">
        <v>4</v>
      </c>
      <c r="E10" s="11" t="s">
        <v>51</v>
      </c>
    </row>
    <row r="11" spans="2:5" s="9" customFormat="1" ht="25.5" x14ac:dyDescent="0.2">
      <c r="B11" s="10" t="s">
        <v>5</v>
      </c>
      <c r="C11" s="13">
        <v>0.8</v>
      </c>
      <c r="D11" s="10" t="s">
        <v>6</v>
      </c>
      <c r="E11" s="11" t="s">
        <v>52</v>
      </c>
    </row>
    <row r="12" spans="2:5" s="9" customFormat="1" ht="38.25" x14ac:dyDescent="0.2">
      <c r="B12" s="10" t="s">
        <v>47</v>
      </c>
      <c r="C12" s="11" t="s">
        <v>58</v>
      </c>
      <c r="D12" s="10" t="s">
        <v>43</v>
      </c>
      <c r="E12" s="11" t="s">
        <v>53</v>
      </c>
    </row>
    <row r="13" spans="2:5" s="9" customFormat="1" ht="21" customHeight="1" x14ac:dyDescent="0.2">
      <c r="B13" s="160" t="s">
        <v>7</v>
      </c>
      <c r="C13" s="160"/>
      <c r="D13" s="160"/>
      <c r="E13" s="160"/>
    </row>
    <row r="14" spans="2:5" s="9" customFormat="1" x14ac:dyDescent="0.2">
      <c r="B14" s="10" t="s">
        <v>44</v>
      </c>
      <c r="C14" s="158" t="s">
        <v>57</v>
      </c>
      <c r="D14" s="158"/>
      <c r="E14" s="158"/>
    </row>
    <row r="15" spans="2:5" s="9" customFormat="1" ht="25.5" x14ac:dyDescent="0.2">
      <c r="B15" s="10" t="s">
        <v>48</v>
      </c>
      <c r="C15" s="158" t="s">
        <v>70</v>
      </c>
      <c r="D15" s="158"/>
      <c r="E15" s="158"/>
    </row>
    <row r="16" spans="2:5" s="9" customFormat="1" x14ac:dyDescent="0.2">
      <c r="B16" s="10" t="s">
        <v>8</v>
      </c>
      <c r="C16" s="153" t="s">
        <v>59</v>
      </c>
      <c r="D16" s="153"/>
      <c r="E16" s="153"/>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1" zoomScale="80" zoomScaleNormal="80" zoomScaleSheetLayoutView="50" zoomScalePageLayoutView="75" workbookViewId="0">
      <selection activeCell="I10" sqref="I10"/>
    </sheetView>
  </sheetViews>
  <sheetFormatPr baseColWidth="10" defaultColWidth="11.42578125" defaultRowHeight="12.75" x14ac:dyDescent="0.2"/>
  <cols>
    <col min="1" max="1" width="11.42578125" style="16"/>
    <col min="2" max="2" width="30.85546875" style="16" customWidth="1"/>
    <col min="3" max="3" width="20.7109375" style="16" customWidth="1"/>
    <col min="4" max="4" width="24.42578125" style="16" customWidth="1"/>
    <col min="5" max="5" width="9.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0" style="17" hidden="1" customWidth="1"/>
    <col min="12" max="12" width="30.85546875" style="17" hidden="1" customWidth="1"/>
    <col min="13" max="13" width="11.42578125" style="16" hidden="1" customWidth="1"/>
    <col min="14" max="16384" width="11.42578125" style="16"/>
  </cols>
  <sheetData>
    <row r="2" spans="2:13" s="18" customFormat="1" x14ac:dyDescent="0.2">
      <c r="B2" s="161"/>
      <c r="C2" s="161"/>
      <c r="D2" s="161"/>
      <c r="E2" s="161"/>
      <c r="F2" s="161"/>
      <c r="G2" s="161"/>
      <c r="H2" s="161"/>
      <c r="I2" s="161"/>
      <c r="J2" s="161"/>
      <c r="K2" s="19"/>
      <c r="L2" s="18" t="s">
        <v>42</v>
      </c>
      <c r="M2" s="19"/>
    </row>
    <row r="3" spans="2:13" s="18" customFormat="1" x14ac:dyDescent="0.2">
      <c r="B3" s="162"/>
      <c r="C3" s="162"/>
      <c r="D3" s="162"/>
      <c r="E3" s="162"/>
      <c r="F3" s="162"/>
      <c r="G3" s="162"/>
      <c r="H3" s="162"/>
      <c r="I3" s="162"/>
      <c r="J3" s="162"/>
      <c r="K3" s="19"/>
      <c r="L3" s="19" t="s">
        <v>41</v>
      </c>
      <c r="M3" s="19"/>
    </row>
    <row r="4" spans="2:13" s="53" customFormat="1" ht="24" customHeight="1" thickBot="1" x14ac:dyDescent="0.25">
      <c r="B4" s="62" t="s">
        <v>81</v>
      </c>
      <c r="C4" s="63" t="s">
        <v>82</v>
      </c>
      <c r="D4" s="183" t="s">
        <v>84</v>
      </c>
      <c r="E4" s="184"/>
      <c r="F4" s="184"/>
      <c r="G4" s="184"/>
      <c r="H4" s="184"/>
      <c r="I4" s="184"/>
      <c r="J4" s="65" t="s">
        <v>83</v>
      </c>
      <c r="K4" s="52"/>
      <c r="L4" s="52"/>
      <c r="M4" s="52"/>
    </row>
    <row r="5" spans="2:13" s="53" customFormat="1" ht="23.25" customHeight="1" thickTop="1" x14ac:dyDescent="0.2">
      <c r="B5" s="66"/>
      <c r="C5" s="67"/>
      <c r="D5" s="185"/>
      <c r="E5" s="185"/>
      <c r="F5" s="185"/>
      <c r="G5" s="185"/>
      <c r="H5" s="185"/>
      <c r="I5" s="185"/>
      <c r="J5" s="68"/>
      <c r="K5" s="59"/>
      <c r="L5" s="52" t="s">
        <v>40</v>
      </c>
      <c r="M5" s="52"/>
    </row>
    <row r="6" spans="2:13" s="53" customFormat="1" ht="23.25" customHeight="1" x14ac:dyDescent="0.2">
      <c r="B6" s="69"/>
      <c r="C6" s="70"/>
      <c r="D6" s="186"/>
      <c r="E6" s="186"/>
      <c r="F6" s="186"/>
      <c r="G6" s="186"/>
      <c r="H6" s="186"/>
      <c r="I6" s="186"/>
      <c r="J6" s="71"/>
      <c r="K6" s="60"/>
      <c r="L6" s="52" t="s">
        <v>32</v>
      </c>
    </row>
    <row r="7" spans="2:13" s="55" customFormat="1" ht="20.25" customHeight="1" x14ac:dyDescent="0.2">
      <c r="B7" s="72"/>
      <c r="C7" s="73"/>
      <c r="D7" s="64"/>
      <c r="E7" s="64"/>
      <c r="F7" s="74"/>
      <c r="G7" s="74"/>
      <c r="H7" s="74"/>
      <c r="I7" s="74"/>
      <c r="J7" s="71"/>
      <c r="K7" s="61"/>
      <c r="L7" s="54" t="s">
        <v>39</v>
      </c>
    </row>
    <row r="8" spans="2:13" s="57" customFormat="1" ht="28.5" customHeight="1" x14ac:dyDescent="0.2">
      <c r="B8" s="75" t="s">
        <v>71</v>
      </c>
      <c r="C8" s="187" t="s">
        <v>9</v>
      </c>
      <c r="D8" s="188"/>
      <c r="E8" s="188"/>
      <c r="F8" s="188"/>
      <c r="G8" s="188"/>
      <c r="H8" s="189"/>
      <c r="I8" s="76" t="s">
        <v>10</v>
      </c>
      <c r="J8" s="77" t="s">
        <v>217</v>
      </c>
      <c r="K8" s="56"/>
      <c r="L8" s="56"/>
    </row>
    <row r="9" spans="2:13" s="57" customFormat="1" ht="26.25" customHeight="1" x14ac:dyDescent="0.2">
      <c r="B9" s="75" t="s">
        <v>11</v>
      </c>
      <c r="C9" s="193"/>
      <c r="D9" s="194"/>
      <c r="E9" s="78"/>
      <c r="F9" s="79" t="s">
        <v>12</v>
      </c>
      <c r="G9" s="79"/>
      <c r="H9" s="78" t="s">
        <v>13</v>
      </c>
      <c r="I9" s="78" t="s">
        <v>56</v>
      </c>
      <c r="J9" s="80" t="s">
        <v>14</v>
      </c>
      <c r="K9" s="56"/>
      <c r="L9" s="58"/>
    </row>
    <row r="10" spans="2:13" s="21" customFormat="1" ht="55.5" customHeight="1" x14ac:dyDescent="0.2">
      <c r="B10" s="190" t="s">
        <v>72</v>
      </c>
      <c r="C10" s="191"/>
      <c r="D10" s="192"/>
      <c r="E10" s="82"/>
      <c r="F10" s="81" t="str">
        <f>+'Ficha tecnica de indicador'!C8</f>
        <v>(Número de Proyectos aprobados / Número de Proyectos  evaluados Fontur)*100</v>
      </c>
      <c r="G10" s="81"/>
      <c r="H10" s="83">
        <v>0.8</v>
      </c>
      <c r="I10" s="147">
        <f>28/36</f>
        <v>0.77777777777777779</v>
      </c>
      <c r="J10" s="85" t="s">
        <v>75</v>
      </c>
      <c r="K10" s="22"/>
      <c r="L10" s="23"/>
      <c r="M10" s="23"/>
    </row>
    <row r="11" spans="2:13" s="21" customFormat="1" x14ac:dyDescent="0.2">
      <c r="B11" s="81"/>
      <c r="C11" s="81"/>
      <c r="D11" s="81"/>
      <c r="E11" s="86"/>
      <c r="F11" s="81"/>
      <c r="G11" s="81"/>
      <c r="H11" s="83"/>
      <c r="I11" s="84"/>
      <c r="J11" s="85"/>
      <c r="K11" s="22"/>
      <c r="L11" s="24"/>
      <c r="M11" s="23"/>
    </row>
    <row r="12" spans="2:13" s="21" customFormat="1" x14ac:dyDescent="0.2">
      <c r="B12" s="87"/>
      <c r="C12" s="88"/>
      <c r="D12" s="88"/>
      <c r="E12" s="88"/>
      <c r="F12" s="88"/>
      <c r="G12" s="88"/>
      <c r="H12" s="88"/>
      <c r="I12" s="88"/>
      <c r="J12" s="89"/>
      <c r="K12" s="22"/>
      <c r="L12" s="24"/>
      <c r="M12" s="23"/>
    </row>
    <row r="13" spans="2:13" s="21" customFormat="1" ht="23.25" hidden="1" customHeight="1" x14ac:dyDescent="0.2">
      <c r="B13" s="42"/>
      <c r="C13" s="25"/>
      <c r="D13" s="25"/>
      <c r="E13" s="25"/>
      <c r="F13" s="25"/>
      <c r="G13" s="25"/>
      <c r="H13" s="25"/>
      <c r="I13" s="25"/>
      <c r="J13" s="43"/>
      <c r="K13" s="22"/>
      <c r="L13" s="24"/>
      <c r="M13" s="23"/>
    </row>
    <row r="14" spans="2:13" s="21" customFormat="1" ht="23.25" hidden="1" customHeight="1" x14ac:dyDescent="0.2">
      <c r="B14" s="42"/>
      <c r="C14" s="25"/>
      <c r="D14" s="25"/>
      <c r="E14" s="25"/>
      <c r="F14" s="25"/>
      <c r="G14" s="25"/>
      <c r="H14" s="25"/>
      <c r="I14" s="25"/>
      <c r="J14" s="43"/>
      <c r="K14" s="22"/>
      <c r="L14" s="24"/>
      <c r="M14" s="23"/>
    </row>
    <row r="15" spans="2:13" s="21" customFormat="1" ht="23.25" hidden="1" customHeight="1" x14ac:dyDescent="0.2">
      <c r="B15" s="42"/>
      <c r="C15" s="25"/>
      <c r="D15" s="25"/>
      <c r="E15" s="25"/>
      <c r="F15" s="25"/>
      <c r="G15" s="25"/>
      <c r="H15" s="25"/>
      <c r="I15" s="25"/>
      <c r="J15" s="43"/>
      <c r="K15" s="22"/>
      <c r="L15" s="24"/>
      <c r="M15" s="23"/>
    </row>
    <row r="16" spans="2:13" s="21" customFormat="1" hidden="1" x14ac:dyDescent="0.2">
      <c r="B16" s="42"/>
      <c r="C16" s="25"/>
      <c r="D16" s="25"/>
      <c r="E16" s="25"/>
      <c r="F16" s="25"/>
      <c r="G16" s="25"/>
      <c r="H16" s="25"/>
      <c r="I16" s="25"/>
      <c r="J16" s="43"/>
      <c r="K16" s="22"/>
      <c r="L16" s="24"/>
      <c r="M16" s="23"/>
    </row>
    <row r="17" spans="2:13" s="21" customFormat="1" hidden="1" x14ac:dyDescent="0.2">
      <c r="B17" s="42"/>
      <c r="C17" s="25"/>
      <c r="D17" s="25"/>
      <c r="E17" s="25"/>
      <c r="F17" s="25"/>
      <c r="G17" s="25"/>
      <c r="H17" s="25"/>
      <c r="I17" s="25"/>
      <c r="J17" s="43"/>
      <c r="K17" s="22"/>
      <c r="L17" s="24"/>
      <c r="M17" s="23"/>
    </row>
    <row r="18" spans="2:13" s="21" customFormat="1" hidden="1" x14ac:dyDescent="0.2">
      <c r="B18" s="42"/>
      <c r="C18" s="25"/>
      <c r="D18" s="25"/>
      <c r="E18" s="25"/>
      <c r="F18" s="25"/>
      <c r="G18" s="25"/>
      <c r="H18" s="25"/>
      <c r="I18" s="25"/>
      <c r="J18" s="43"/>
      <c r="K18" s="22"/>
      <c r="L18" s="24"/>
      <c r="M18" s="23"/>
    </row>
    <row r="19" spans="2:13" s="21" customFormat="1" hidden="1" x14ac:dyDescent="0.2">
      <c r="B19" s="42"/>
      <c r="C19" s="25"/>
      <c r="D19" s="25"/>
      <c r="E19" s="25"/>
      <c r="F19" s="25"/>
      <c r="G19" s="25"/>
      <c r="H19" s="25"/>
      <c r="I19" s="25"/>
      <c r="J19" s="43"/>
      <c r="K19" s="22"/>
      <c r="L19" s="22"/>
    </row>
    <row r="20" spans="2:13" s="21" customFormat="1" x14ac:dyDescent="0.2">
      <c r="B20" s="167" t="s">
        <v>54</v>
      </c>
      <c r="C20" s="168"/>
      <c r="D20" s="25" t="s">
        <v>55</v>
      </c>
      <c r="E20" s="25"/>
      <c r="F20" s="26" t="s">
        <v>15</v>
      </c>
      <c r="G20" s="25"/>
      <c r="H20" s="25"/>
      <c r="I20" s="25"/>
      <c r="J20" s="43"/>
      <c r="K20" s="22"/>
      <c r="L20" s="22"/>
    </row>
    <row r="21" spans="2:13" s="21" customFormat="1" x14ac:dyDescent="0.2">
      <c r="B21" s="42"/>
      <c r="C21" s="25"/>
      <c r="D21" s="25"/>
      <c r="E21" s="25"/>
      <c r="F21" s="25"/>
      <c r="G21" s="25"/>
      <c r="H21" s="25"/>
      <c r="I21" s="25"/>
      <c r="J21" s="43"/>
      <c r="K21" s="22"/>
      <c r="L21" s="22"/>
    </row>
    <row r="22" spans="2:13" s="21" customFormat="1" x14ac:dyDescent="0.2">
      <c r="B22" s="36" t="s">
        <v>16</v>
      </c>
      <c r="C22" s="36" t="s">
        <v>17</v>
      </c>
      <c r="D22" s="36" t="s">
        <v>13</v>
      </c>
      <c r="E22" s="27"/>
      <c r="F22" s="27"/>
      <c r="G22" s="27"/>
      <c r="H22" s="25"/>
      <c r="I22" s="25"/>
      <c r="J22" s="43"/>
      <c r="K22" s="22"/>
      <c r="L22" s="22"/>
    </row>
    <row r="23" spans="2:13" s="21" customFormat="1" x14ac:dyDescent="0.2">
      <c r="B23" s="35" t="s">
        <v>18</v>
      </c>
      <c r="C23" s="51"/>
      <c r="D23" s="50"/>
      <c r="E23" s="34" t="e">
        <f>+C23/D23</f>
        <v>#DIV/0!</v>
      </c>
      <c r="F23" s="32"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28"/>
      <c r="H23" s="28"/>
      <c r="I23" s="29"/>
      <c r="J23" s="45"/>
      <c r="K23" s="22"/>
      <c r="L23" s="30" t="e">
        <f>+C23/D23</f>
        <v>#DIV/0!</v>
      </c>
    </row>
    <row r="24" spans="2:13" s="21" customFormat="1" x14ac:dyDescent="0.2">
      <c r="B24" s="35" t="s">
        <v>19</v>
      </c>
      <c r="C24" s="50"/>
      <c r="D24" s="50"/>
      <c r="E24" s="34" t="e">
        <f t="shared" ref="E24:E33" si="0">+C24/D24</f>
        <v>#DIV/0!</v>
      </c>
      <c r="F24" s="32" t="str">
        <f t="shared" ref="F24:F34" si="1">+IF(D24=0,$L$7,IF(E24=0,$L$6,IF($D$20="mayor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29"/>
      <c r="H24" s="29"/>
      <c r="I24" s="29"/>
      <c r="J24" s="45"/>
      <c r="K24" s="22"/>
      <c r="L24" s="30" t="e">
        <f t="shared" ref="L24:L49" si="2">+C24/D24</f>
        <v>#DIV/0!</v>
      </c>
    </row>
    <row r="25" spans="2:13" s="21" customFormat="1" x14ac:dyDescent="0.2">
      <c r="B25" s="35" t="s">
        <v>20</v>
      </c>
      <c r="C25" s="50"/>
      <c r="D25" s="50"/>
      <c r="E25" s="34" t="e">
        <f t="shared" si="0"/>
        <v>#DIV/0!</v>
      </c>
      <c r="F25" s="32" t="str">
        <f t="shared" si="1"/>
        <v>La meta es 0, especifique en el ANALISIS DE DATOS el resultado de la medición con respecto a la meta programada</v>
      </c>
      <c r="G25" s="29"/>
      <c r="H25" s="29"/>
      <c r="I25" s="29"/>
      <c r="J25" s="45"/>
      <c r="K25" s="22"/>
      <c r="L25" s="30" t="e">
        <f t="shared" si="2"/>
        <v>#DIV/0!</v>
      </c>
    </row>
    <row r="26" spans="2:13" s="21" customFormat="1" x14ac:dyDescent="0.2">
      <c r="B26" s="35" t="s">
        <v>21</v>
      </c>
      <c r="C26" s="50"/>
      <c r="D26" s="50"/>
      <c r="E26" s="34" t="e">
        <f t="shared" si="0"/>
        <v>#DIV/0!</v>
      </c>
      <c r="F26" s="32" t="str">
        <f t="shared" si="1"/>
        <v>La meta es 0, especifique en el ANALISIS DE DATOS el resultado de la medición con respecto a la meta programada</v>
      </c>
      <c r="G26" s="29"/>
      <c r="H26" s="29"/>
      <c r="I26" s="29"/>
      <c r="J26" s="45"/>
      <c r="K26" s="22"/>
      <c r="L26" s="30" t="e">
        <f>+#REF!/D26</f>
        <v>#REF!</v>
      </c>
    </row>
    <row r="27" spans="2:13" s="21" customFormat="1" x14ac:dyDescent="0.2">
      <c r="B27" s="35" t="s">
        <v>22</v>
      </c>
      <c r="C27" s="148">
        <f>2/2</f>
        <v>1</v>
      </c>
      <c r="D27" s="148">
        <v>0.8</v>
      </c>
      <c r="E27" s="34">
        <f t="shared" si="0"/>
        <v>1.25</v>
      </c>
      <c r="F27" s="32"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29"/>
      <c r="H27" s="29"/>
      <c r="I27" s="29"/>
      <c r="J27" s="45"/>
      <c r="K27" s="22"/>
      <c r="L27" s="30" t="e">
        <f>+C27/C26</f>
        <v>#DIV/0!</v>
      </c>
    </row>
    <row r="28" spans="2:13" s="21" customFormat="1" x14ac:dyDescent="0.2">
      <c r="B28" s="35" t="s">
        <v>23</v>
      </c>
      <c r="C28" s="50">
        <f>3/3</f>
        <v>1</v>
      </c>
      <c r="D28" s="50">
        <v>0.8</v>
      </c>
      <c r="E28" s="34">
        <f t="shared" si="0"/>
        <v>1.25</v>
      </c>
      <c r="F28" s="32" t="str">
        <f t="shared" si="1"/>
        <v>Se cumplió con la meta esperada para el periodo.</v>
      </c>
      <c r="G28" s="29"/>
      <c r="H28" s="29"/>
      <c r="I28" s="29"/>
      <c r="J28" s="45"/>
      <c r="K28" s="22"/>
      <c r="L28" s="30">
        <f t="shared" si="2"/>
        <v>1.25</v>
      </c>
    </row>
    <row r="29" spans="2:13" s="21" customFormat="1" x14ac:dyDescent="0.2">
      <c r="B29" s="35" t="s">
        <v>24</v>
      </c>
      <c r="C29" s="50">
        <f>9/9</f>
        <v>1</v>
      </c>
      <c r="D29" s="50">
        <v>0.8</v>
      </c>
      <c r="E29" s="34">
        <f t="shared" si="0"/>
        <v>1.25</v>
      </c>
      <c r="F29" s="32" t="str">
        <f t="shared" si="1"/>
        <v>Se cumplió con la meta esperada para el periodo.</v>
      </c>
      <c r="G29" s="29"/>
      <c r="H29" s="29"/>
      <c r="I29" s="29"/>
      <c r="J29" s="45"/>
      <c r="K29" s="22"/>
      <c r="L29" s="30">
        <f t="shared" si="2"/>
        <v>1.25</v>
      </c>
    </row>
    <row r="30" spans="2:13" s="21" customFormat="1" x14ac:dyDescent="0.2">
      <c r="B30" s="35" t="s">
        <v>25</v>
      </c>
      <c r="C30" s="50">
        <f>3/7</f>
        <v>0.42857142857142855</v>
      </c>
      <c r="D30" s="50">
        <v>0.8</v>
      </c>
      <c r="E30" s="34">
        <f t="shared" si="0"/>
        <v>0.5357142857142857</v>
      </c>
      <c r="F30" s="32" t="str">
        <f t="shared" si="1"/>
        <v>Advertencia: No se cumplió la meta esperada para el periodo.</v>
      </c>
      <c r="G30" s="29"/>
      <c r="H30" s="29"/>
      <c r="I30" s="29"/>
      <c r="J30" s="45"/>
      <c r="K30" s="22"/>
      <c r="L30" s="30">
        <f t="shared" si="2"/>
        <v>0.5357142857142857</v>
      </c>
    </row>
    <row r="31" spans="2:13" s="21" customFormat="1" x14ac:dyDescent="0.2">
      <c r="B31" s="35" t="s">
        <v>26</v>
      </c>
      <c r="C31" s="50">
        <f>4/4</f>
        <v>1</v>
      </c>
      <c r="D31" s="50">
        <v>0.8</v>
      </c>
      <c r="E31" s="34">
        <f t="shared" si="0"/>
        <v>1.25</v>
      </c>
      <c r="F31" s="32" t="str">
        <f t="shared" si="1"/>
        <v>Se cumplió con la meta esperada para el periodo.</v>
      </c>
      <c r="G31" s="29"/>
      <c r="H31" s="29"/>
      <c r="I31" s="29"/>
      <c r="J31" s="45"/>
      <c r="K31" s="22"/>
      <c r="L31" s="30">
        <f t="shared" si="2"/>
        <v>1.25</v>
      </c>
    </row>
    <row r="32" spans="2:13" s="21" customFormat="1" x14ac:dyDescent="0.2">
      <c r="B32" s="35" t="s">
        <v>27</v>
      </c>
      <c r="C32" s="50">
        <f>7/11</f>
        <v>0.63636363636363635</v>
      </c>
      <c r="D32" s="50">
        <v>0.8</v>
      </c>
      <c r="E32" s="34">
        <f t="shared" si="0"/>
        <v>0.79545454545454541</v>
      </c>
      <c r="F32" s="32" t="str">
        <f t="shared" si="1"/>
        <v>Advertencia: No se cumplió la meta esperada para el periodo.</v>
      </c>
      <c r="G32" s="29"/>
      <c r="H32" s="29"/>
      <c r="I32" s="29"/>
      <c r="J32" s="45"/>
      <c r="K32" s="22"/>
      <c r="L32" s="30">
        <f t="shared" si="2"/>
        <v>0.79545454545454541</v>
      </c>
    </row>
    <row r="33" spans="2:12" s="21" customFormat="1" x14ac:dyDescent="0.2">
      <c r="B33" s="35" t="s">
        <v>28</v>
      </c>
      <c r="C33" s="50"/>
      <c r="D33" s="50"/>
      <c r="E33" s="34" t="e">
        <f t="shared" si="0"/>
        <v>#DIV/0!</v>
      </c>
      <c r="F33" s="32" t="str">
        <f t="shared" si="1"/>
        <v>La meta es 0, especifique en el ANALISIS DE DATOS el resultado de la medición con respecto a la meta programada</v>
      </c>
      <c r="G33" s="29"/>
      <c r="H33" s="29"/>
      <c r="I33" s="29"/>
      <c r="J33" s="45"/>
      <c r="K33" s="22"/>
      <c r="L33" s="30" t="e">
        <f t="shared" si="2"/>
        <v>#DIV/0!</v>
      </c>
    </row>
    <row r="34" spans="2:12" s="21" customFormat="1" x14ac:dyDescent="0.2">
      <c r="B34" s="35" t="s">
        <v>29</v>
      </c>
      <c r="C34" s="50"/>
      <c r="D34" s="50"/>
      <c r="E34" s="31" t="e">
        <f t="shared" ref="E34" si="3">+C34/D34</f>
        <v>#DIV/0!</v>
      </c>
      <c r="F34" s="32" t="str">
        <f t="shared" si="1"/>
        <v>La meta es 0, especifique en el ANALISIS DE DATOS el resultado de la medición con respecto a la meta programada</v>
      </c>
      <c r="G34" s="29"/>
      <c r="H34" s="29"/>
      <c r="I34" s="29"/>
      <c r="J34" s="45"/>
      <c r="K34" s="22"/>
      <c r="L34" s="30" t="e">
        <f t="shared" si="2"/>
        <v>#DIV/0!</v>
      </c>
    </row>
    <row r="35" spans="2:12" s="21" customFormat="1" x14ac:dyDescent="0.2">
      <c r="B35" s="178"/>
      <c r="C35" s="179"/>
      <c r="D35" s="179"/>
      <c r="E35" s="31"/>
      <c r="F35" s="32"/>
      <c r="G35" s="29"/>
      <c r="H35" s="29"/>
      <c r="I35" s="29"/>
      <c r="J35" s="45"/>
      <c r="K35" s="22"/>
      <c r="L35" s="30" t="e">
        <f t="shared" si="2"/>
        <v>#DIV/0!</v>
      </c>
    </row>
    <row r="36" spans="2:12" s="21" customFormat="1" hidden="1" x14ac:dyDescent="0.2">
      <c r="B36" s="44"/>
      <c r="C36" s="33"/>
      <c r="D36" s="33"/>
      <c r="E36" s="31"/>
      <c r="F36" s="32"/>
      <c r="G36" s="29"/>
      <c r="H36" s="29"/>
      <c r="I36" s="29"/>
      <c r="J36" s="45"/>
      <c r="K36" s="22"/>
      <c r="L36" s="30" t="e">
        <f t="shared" si="2"/>
        <v>#DIV/0!</v>
      </c>
    </row>
    <row r="37" spans="2:12" s="21" customFormat="1" hidden="1" x14ac:dyDescent="0.2">
      <c r="B37" s="44"/>
      <c r="C37" s="33"/>
      <c r="D37" s="33"/>
      <c r="E37" s="31"/>
      <c r="F37" s="32"/>
      <c r="G37" s="29"/>
      <c r="H37" s="29"/>
      <c r="I37" s="29"/>
      <c r="J37" s="45"/>
      <c r="K37" s="22"/>
      <c r="L37" s="30" t="e">
        <f t="shared" si="2"/>
        <v>#DIV/0!</v>
      </c>
    </row>
    <row r="38" spans="2:12" s="21" customFormat="1" hidden="1" x14ac:dyDescent="0.2">
      <c r="B38" s="44"/>
      <c r="C38" s="33"/>
      <c r="D38" s="33"/>
      <c r="E38" s="31"/>
      <c r="F38" s="32"/>
      <c r="G38" s="29"/>
      <c r="H38" s="29"/>
      <c r="I38" s="29"/>
      <c r="J38" s="45"/>
      <c r="K38" s="22"/>
      <c r="L38" s="30" t="e">
        <f t="shared" si="2"/>
        <v>#DIV/0!</v>
      </c>
    </row>
    <row r="39" spans="2:12" s="21" customFormat="1" hidden="1" x14ac:dyDescent="0.2">
      <c r="B39" s="44"/>
      <c r="C39" s="33"/>
      <c r="D39" s="33"/>
      <c r="E39" s="31"/>
      <c r="F39" s="32"/>
      <c r="G39" s="29"/>
      <c r="H39" s="29"/>
      <c r="I39" s="29"/>
      <c r="J39" s="45"/>
      <c r="K39" s="22"/>
      <c r="L39" s="30" t="e">
        <f t="shared" si="2"/>
        <v>#DIV/0!</v>
      </c>
    </row>
    <row r="40" spans="2:12" s="21" customFormat="1" hidden="1" x14ac:dyDescent="0.2">
      <c r="B40" s="44"/>
      <c r="C40" s="33"/>
      <c r="D40" s="33"/>
      <c r="E40" s="31"/>
      <c r="F40" s="32"/>
      <c r="G40" s="29"/>
      <c r="H40" s="29"/>
      <c r="I40" s="29"/>
      <c r="J40" s="45"/>
      <c r="K40" s="22"/>
      <c r="L40" s="30" t="e">
        <f t="shared" si="2"/>
        <v>#DIV/0!</v>
      </c>
    </row>
    <row r="41" spans="2:12" s="21" customFormat="1" hidden="1" x14ac:dyDescent="0.2">
      <c r="B41" s="44"/>
      <c r="C41" s="33"/>
      <c r="D41" s="33"/>
      <c r="E41" s="31"/>
      <c r="F41" s="32"/>
      <c r="G41" s="29"/>
      <c r="H41" s="29"/>
      <c r="I41" s="29"/>
      <c r="J41" s="45"/>
      <c r="K41" s="22"/>
      <c r="L41" s="30" t="e">
        <f t="shared" si="2"/>
        <v>#DIV/0!</v>
      </c>
    </row>
    <row r="42" spans="2:12" s="21" customFormat="1" hidden="1" x14ac:dyDescent="0.2">
      <c r="B42" s="44"/>
      <c r="C42" s="33"/>
      <c r="D42" s="33"/>
      <c r="E42" s="31"/>
      <c r="F42" s="32"/>
      <c r="G42" s="29"/>
      <c r="H42" s="29"/>
      <c r="I42" s="29"/>
      <c r="J42" s="45"/>
      <c r="K42" s="22"/>
      <c r="L42" s="30" t="e">
        <f t="shared" si="2"/>
        <v>#DIV/0!</v>
      </c>
    </row>
    <row r="43" spans="2:12" s="21" customFormat="1" hidden="1" x14ac:dyDescent="0.2">
      <c r="B43" s="44"/>
      <c r="C43" s="33"/>
      <c r="D43" s="33"/>
      <c r="E43" s="31"/>
      <c r="F43" s="32"/>
      <c r="G43" s="29"/>
      <c r="H43" s="29"/>
      <c r="I43" s="29"/>
      <c r="J43" s="45"/>
      <c r="K43" s="22"/>
      <c r="L43" s="30" t="e">
        <f t="shared" si="2"/>
        <v>#DIV/0!</v>
      </c>
    </row>
    <row r="44" spans="2:12" s="21" customFormat="1" ht="26.25" hidden="1" customHeight="1" x14ac:dyDescent="0.2">
      <c r="B44" s="46"/>
      <c r="C44" s="25"/>
      <c r="D44" s="25"/>
      <c r="E44" s="25"/>
      <c r="F44" s="25"/>
      <c r="G44" s="25"/>
      <c r="H44" s="25"/>
      <c r="I44" s="25"/>
      <c r="J44" s="43"/>
      <c r="K44" s="22"/>
      <c r="L44" s="30" t="e">
        <f t="shared" si="2"/>
        <v>#DIV/0!</v>
      </c>
    </row>
    <row r="45" spans="2:12" s="21" customFormat="1" ht="26.25" hidden="1" customHeight="1" x14ac:dyDescent="0.2">
      <c r="B45" s="46"/>
      <c r="C45" s="25"/>
      <c r="D45" s="25"/>
      <c r="E45" s="25"/>
      <c r="F45" s="25"/>
      <c r="G45" s="25"/>
      <c r="H45" s="25"/>
      <c r="I45" s="25"/>
      <c r="J45" s="43"/>
      <c r="K45" s="22"/>
      <c r="L45" s="30" t="e">
        <f t="shared" si="2"/>
        <v>#DIV/0!</v>
      </c>
    </row>
    <row r="46" spans="2:12" s="21" customFormat="1" ht="26.25" hidden="1" customHeight="1" x14ac:dyDescent="0.2">
      <c r="B46" s="46"/>
      <c r="C46" s="25"/>
      <c r="D46" s="25"/>
      <c r="E46" s="25"/>
      <c r="F46" s="25"/>
      <c r="G46" s="25"/>
      <c r="H46" s="25"/>
      <c r="I46" s="25"/>
      <c r="J46" s="43"/>
      <c r="K46" s="22"/>
      <c r="L46" s="30" t="e">
        <f t="shared" si="2"/>
        <v>#DIV/0!</v>
      </c>
    </row>
    <row r="47" spans="2:12" s="21" customFormat="1" ht="12" customHeight="1" x14ac:dyDescent="0.2">
      <c r="B47" s="46"/>
      <c r="C47" s="25"/>
      <c r="D47" s="25"/>
      <c r="E47" s="25"/>
      <c r="F47" s="25"/>
      <c r="G47" s="25"/>
      <c r="H47" s="25"/>
      <c r="I47" s="25"/>
      <c r="J47" s="43"/>
      <c r="K47" s="22"/>
      <c r="L47" s="30" t="e">
        <f t="shared" si="2"/>
        <v>#DIV/0!</v>
      </c>
    </row>
    <row r="48" spans="2:12" s="21" customFormat="1" ht="26.25" customHeight="1" x14ac:dyDescent="0.2">
      <c r="B48" s="46"/>
      <c r="C48" s="25"/>
      <c r="D48" s="25"/>
      <c r="E48" s="25"/>
      <c r="F48" s="25"/>
      <c r="G48" s="25"/>
      <c r="H48" s="25"/>
      <c r="I48" s="25"/>
      <c r="J48" s="43"/>
      <c r="K48" s="22"/>
      <c r="L48" s="30" t="e">
        <f t="shared" si="2"/>
        <v>#DIV/0!</v>
      </c>
    </row>
    <row r="49" spans="2:12" s="21" customFormat="1" ht="26.25" customHeight="1" x14ac:dyDescent="0.2">
      <c r="B49" s="46"/>
      <c r="C49" s="25"/>
      <c r="D49" s="25"/>
      <c r="E49" s="25"/>
      <c r="F49" s="25"/>
      <c r="G49" s="25"/>
      <c r="H49" s="25"/>
      <c r="I49" s="25"/>
      <c r="J49" s="43"/>
      <c r="K49" s="22"/>
      <c r="L49" s="30" t="e">
        <f t="shared" si="2"/>
        <v>#DIV/0!</v>
      </c>
    </row>
    <row r="50" spans="2:12" s="21" customFormat="1" ht="26.25" customHeight="1" x14ac:dyDescent="0.2">
      <c r="B50" s="46"/>
      <c r="C50" s="25"/>
      <c r="D50" s="25"/>
      <c r="E50" s="25"/>
      <c r="F50" s="25"/>
      <c r="G50" s="25"/>
      <c r="H50" s="25"/>
      <c r="I50" s="25"/>
      <c r="J50" s="43"/>
      <c r="K50" s="22"/>
      <c r="L50" s="22"/>
    </row>
    <row r="51" spans="2:12" s="21" customFormat="1" ht="26.25" customHeight="1" x14ac:dyDescent="0.2">
      <c r="B51" s="46"/>
      <c r="C51" s="25"/>
      <c r="D51" s="25"/>
      <c r="E51" s="25"/>
      <c r="F51" s="25"/>
      <c r="G51" s="25"/>
      <c r="H51" s="25"/>
      <c r="I51" s="25"/>
      <c r="J51" s="43"/>
      <c r="K51" s="22"/>
      <c r="L51" s="22"/>
    </row>
    <row r="52" spans="2:12" s="21" customFormat="1" ht="26.25" customHeight="1" x14ac:dyDescent="0.2">
      <c r="B52" s="46"/>
      <c r="C52" s="25"/>
      <c r="D52" s="25"/>
      <c r="E52" s="25"/>
      <c r="F52" s="25"/>
      <c r="G52" s="25"/>
      <c r="H52" s="25"/>
      <c r="I52" s="25"/>
      <c r="J52" s="43"/>
      <c r="K52" s="22"/>
      <c r="L52" s="22"/>
    </row>
    <row r="53" spans="2:12" s="21" customFormat="1" ht="26.25" customHeight="1" x14ac:dyDescent="0.2">
      <c r="B53" s="46"/>
      <c r="C53" s="25"/>
      <c r="D53" s="25"/>
      <c r="E53" s="25"/>
      <c r="F53" s="25"/>
      <c r="G53" s="25"/>
      <c r="H53" s="25"/>
      <c r="I53" s="25"/>
      <c r="J53" s="43"/>
      <c r="K53" s="22"/>
      <c r="L53" s="22"/>
    </row>
    <row r="54" spans="2:12" s="21" customFormat="1" ht="26.25" customHeight="1" x14ac:dyDescent="0.2">
      <c r="B54" s="46"/>
      <c r="C54" s="25"/>
      <c r="D54" s="25"/>
      <c r="E54" s="25"/>
      <c r="F54" s="25"/>
      <c r="G54" s="25"/>
      <c r="H54" s="25"/>
      <c r="I54" s="25"/>
      <c r="J54" s="43"/>
      <c r="K54" s="22"/>
      <c r="L54" s="22"/>
    </row>
    <row r="55" spans="2:12" s="21" customFormat="1" ht="26.25" customHeight="1" x14ac:dyDescent="0.2">
      <c r="B55" s="46"/>
      <c r="C55" s="25"/>
      <c r="D55" s="25"/>
      <c r="E55" s="25"/>
      <c r="F55" s="25"/>
      <c r="G55" s="25"/>
      <c r="H55" s="25"/>
      <c r="I55" s="25"/>
      <c r="J55" s="43"/>
      <c r="K55" s="22"/>
      <c r="L55" s="22"/>
    </row>
    <row r="56" spans="2:12" s="21" customFormat="1" ht="26.25" customHeight="1" x14ac:dyDescent="0.2">
      <c r="B56" s="46"/>
      <c r="C56" s="25"/>
      <c r="D56" s="25"/>
      <c r="E56" s="25"/>
      <c r="F56" s="25"/>
      <c r="G56" s="25"/>
      <c r="H56" s="25"/>
      <c r="I56" s="25"/>
      <c r="J56" s="43"/>
      <c r="K56" s="22"/>
      <c r="L56" s="22"/>
    </row>
    <row r="57" spans="2:12" s="21" customFormat="1" ht="9.75" customHeight="1" x14ac:dyDescent="0.2">
      <c r="B57" s="47"/>
      <c r="C57" s="48"/>
      <c r="D57" s="48"/>
      <c r="E57" s="48"/>
      <c r="F57" s="48"/>
      <c r="G57" s="48"/>
      <c r="H57" s="48"/>
      <c r="I57" s="48"/>
      <c r="J57" s="49"/>
      <c r="K57" s="22"/>
      <c r="L57" s="22"/>
    </row>
    <row r="58" spans="2:12" s="21" customFormat="1" ht="15.75" x14ac:dyDescent="0.25">
      <c r="B58" s="169" t="s">
        <v>30</v>
      </c>
      <c r="C58" s="170"/>
      <c r="D58" s="170"/>
      <c r="E58" s="170"/>
      <c r="F58" s="170"/>
      <c r="G58" s="170"/>
      <c r="H58" s="170"/>
      <c r="I58" s="170"/>
      <c r="J58" s="171"/>
      <c r="K58" s="22"/>
      <c r="L58" s="22"/>
    </row>
    <row r="59" spans="2:12" s="21" customFormat="1" hidden="1" x14ac:dyDescent="0.2">
      <c r="B59" s="172"/>
      <c r="C59" s="173"/>
      <c r="D59" s="173"/>
      <c r="E59" s="173"/>
      <c r="F59" s="173"/>
      <c r="G59" s="173"/>
      <c r="H59" s="173"/>
      <c r="I59" s="173"/>
      <c r="J59" s="174"/>
      <c r="K59" s="22"/>
      <c r="L59" s="22"/>
    </row>
    <row r="60" spans="2:12" s="21" customFormat="1" hidden="1" x14ac:dyDescent="0.2">
      <c r="B60" s="175"/>
      <c r="C60" s="176"/>
      <c r="D60" s="176"/>
      <c r="E60" s="176"/>
      <c r="F60" s="176"/>
      <c r="G60" s="176"/>
      <c r="H60" s="176"/>
      <c r="I60" s="176"/>
      <c r="J60" s="177"/>
      <c r="K60" s="22"/>
      <c r="L60" s="22"/>
    </row>
    <row r="61" spans="2:12" s="21" customFormat="1" x14ac:dyDescent="0.2">
      <c r="B61" s="175"/>
      <c r="C61" s="176"/>
      <c r="D61" s="176"/>
      <c r="E61" s="176"/>
      <c r="F61" s="176"/>
      <c r="G61" s="176"/>
      <c r="H61" s="176"/>
      <c r="I61" s="176"/>
      <c r="J61" s="177"/>
      <c r="K61" s="22"/>
      <c r="L61" s="22"/>
    </row>
    <row r="62" spans="2:12" s="21" customFormat="1" ht="24" customHeight="1" x14ac:dyDescent="0.2">
      <c r="B62" s="180" t="s">
        <v>31</v>
      </c>
      <c r="C62" s="181"/>
      <c r="D62" s="181"/>
      <c r="E62" s="181"/>
      <c r="F62" s="181"/>
      <c r="G62" s="181"/>
      <c r="H62" s="181"/>
      <c r="I62" s="181"/>
      <c r="J62" s="182"/>
      <c r="K62" s="22"/>
      <c r="L62" s="22"/>
    </row>
    <row r="63" spans="2:12" x14ac:dyDescent="0.2">
      <c r="B63" s="37" t="s">
        <v>32</v>
      </c>
      <c r="C63" s="163" t="s">
        <v>33</v>
      </c>
      <c r="D63" s="163"/>
      <c r="E63" s="163"/>
      <c r="F63" s="163"/>
      <c r="G63" s="163"/>
      <c r="H63" s="163"/>
      <c r="I63" s="163"/>
      <c r="J63" s="164"/>
    </row>
    <row r="64" spans="2:12" ht="39" customHeight="1" x14ac:dyDescent="0.2">
      <c r="B64" s="38"/>
      <c r="C64" s="163" t="s">
        <v>34</v>
      </c>
      <c r="D64" s="163"/>
      <c r="E64" s="163"/>
      <c r="F64" s="163"/>
      <c r="G64" s="163"/>
      <c r="H64" s="163"/>
      <c r="I64" s="163"/>
      <c r="J64" s="164"/>
    </row>
    <row r="65" spans="2:10" ht="38.25" customHeight="1" x14ac:dyDescent="0.2">
      <c r="B65" s="39"/>
      <c r="C65" s="163" t="s">
        <v>35</v>
      </c>
      <c r="D65" s="163"/>
      <c r="E65" s="163"/>
      <c r="F65" s="163"/>
      <c r="G65" s="163"/>
      <c r="H65" s="163"/>
      <c r="I65" s="163"/>
      <c r="J65" s="164"/>
    </row>
    <row r="66" spans="2:10" ht="37.5" customHeight="1" x14ac:dyDescent="0.2">
      <c r="B66" s="40"/>
      <c r="C66" s="163" t="s">
        <v>36</v>
      </c>
      <c r="D66" s="163"/>
      <c r="E66" s="163"/>
      <c r="F66" s="163"/>
      <c r="G66" s="163"/>
      <c r="H66" s="163"/>
      <c r="I66" s="163"/>
      <c r="J66" s="164"/>
    </row>
    <row r="67" spans="2:10" ht="39.75" customHeight="1" x14ac:dyDescent="0.2">
      <c r="B67" s="41" t="s">
        <v>37</v>
      </c>
      <c r="C67" s="165" t="s">
        <v>38</v>
      </c>
      <c r="D67" s="165"/>
      <c r="E67" s="165"/>
      <c r="F67" s="165"/>
      <c r="G67" s="165"/>
      <c r="H67" s="165"/>
      <c r="I67" s="165"/>
      <c r="J67" s="166"/>
    </row>
    <row r="68" spans="2:10" x14ac:dyDescent="0.2">
      <c r="B68" s="20"/>
      <c r="C68" s="20"/>
      <c r="D68" s="20"/>
      <c r="E68" s="20"/>
      <c r="F68" s="20"/>
      <c r="G68" s="20"/>
      <c r="H68" s="20"/>
      <c r="I68" s="20"/>
      <c r="J68" s="20"/>
    </row>
    <row r="69" spans="2:10" x14ac:dyDescent="0.2">
      <c r="B69" s="20"/>
      <c r="C69" s="20"/>
      <c r="D69" s="20"/>
      <c r="E69" s="20"/>
      <c r="F69" s="20"/>
      <c r="G69" s="20"/>
      <c r="H69" s="20"/>
      <c r="I69" s="20"/>
      <c r="J69" s="20"/>
    </row>
  </sheetData>
  <mergeCells count="16">
    <mergeCell ref="B2:J2"/>
    <mergeCell ref="B3:J3"/>
    <mergeCell ref="C65:J65"/>
    <mergeCell ref="C66:J66"/>
    <mergeCell ref="C67:J67"/>
    <mergeCell ref="B20:C20"/>
    <mergeCell ref="B58:J58"/>
    <mergeCell ref="B59:J61"/>
    <mergeCell ref="C63:J63"/>
    <mergeCell ref="C64:J64"/>
    <mergeCell ref="B35:D35"/>
    <mergeCell ref="B62:J62"/>
    <mergeCell ref="D4:I6"/>
    <mergeCell ref="C8:H8"/>
    <mergeCell ref="B10:D10"/>
    <mergeCell ref="C9:D9"/>
  </mergeCells>
  <conditionalFormatting sqref="B20:C20">
    <cfRule type="expression" dxfId="17" priority="12" stopIfTrue="1">
      <formula>D20="menor que la meta"</formula>
    </cfRule>
    <cfRule type="expression" dxfId="16" priority="13" stopIfTrue="1">
      <formula>D20="mayor que la meta"</formula>
    </cfRule>
  </conditionalFormatting>
  <conditionalFormatting sqref="E23:E43">
    <cfRule type="expression" dxfId="15" priority="9" stopIfTrue="1">
      <formula>$F23=$L$3</formula>
    </cfRule>
    <cfRule type="expression" dxfId="14" priority="10" stopIfTrue="1">
      <formula>$F23=$L$4</formula>
    </cfRule>
    <cfRule type="expression" dxfId="13" priority="11" stopIfTrue="1">
      <formula>$F23=$L$5</formula>
    </cfRule>
  </conditionalFormatting>
  <conditionalFormatting sqref="D20">
    <cfRule type="cellIs" dxfId="12" priority="7" stopIfTrue="1" operator="equal">
      <formula>"menor que la meta"</formula>
    </cfRule>
    <cfRule type="cellIs" dxfId="11" priority="8" stopIfTrue="1" operator="equal">
      <formula>"mayor que la meta"</formula>
    </cfRule>
  </conditionalFormatting>
  <conditionalFormatting sqref="C36:D43 C23:C25 D23:D34 C27:C34">
    <cfRule type="expression" dxfId="10" priority="4" stopIfTrue="1">
      <formula>OR($F23=$L$3,$F23=$L$2)</formula>
    </cfRule>
    <cfRule type="expression" dxfId="9" priority="5" stopIfTrue="1">
      <formula>$F23=$L$4</formula>
    </cfRule>
    <cfRule type="expression" dxfId="8" priority="6" stopIfTrue="1">
      <formula>$F23=$L$5</formula>
    </cfRule>
  </conditionalFormatting>
  <conditionalFormatting sqref="C26">
    <cfRule type="expression" dxfId="7" priority="1" stopIfTrue="1">
      <formula>OR($F26=$L$3,$F26=$L$2)</formula>
    </cfRule>
    <cfRule type="expression" dxfId="6" priority="2" stopIfTrue="1">
      <formula>$F26=$L$4</formula>
    </cfRule>
    <cfRule type="expression" dxfId="5" priority="3" stopIfTrue="1">
      <formula>$F26=$L$5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10:J11"/>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1"/>
  <sheetViews>
    <sheetView zoomScale="70" zoomScaleNormal="70" workbookViewId="0">
      <selection activeCell="G26" sqref="G26:G41"/>
    </sheetView>
  </sheetViews>
  <sheetFormatPr baseColWidth="10" defaultColWidth="11.42578125" defaultRowHeight="13.5" x14ac:dyDescent="0.25"/>
  <cols>
    <col min="1" max="1" width="7.140625" style="97" customWidth="1"/>
    <col min="2" max="2" width="15.7109375" style="98" customWidth="1"/>
    <col min="3" max="3" width="50.7109375" style="99" customWidth="1"/>
    <col min="4" max="4" width="15.7109375" style="100" customWidth="1"/>
    <col min="5" max="5" width="15.7109375" style="98" customWidth="1"/>
    <col min="6" max="6" width="15.7109375" style="98" hidden="1" customWidth="1"/>
    <col min="7" max="7" width="15.7109375" style="98" customWidth="1"/>
    <col min="8" max="9" width="25.7109375" style="99" customWidth="1"/>
    <col min="10" max="10" width="15.7109375" style="98" customWidth="1"/>
    <col min="11" max="11" width="50.7109375" style="99" customWidth="1"/>
    <col min="12" max="16384" width="11.42578125" style="98"/>
  </cols>
  <sheetData>
    <row r="1" spans="1:11" ht="14.25" thickBot="1" x14ac:dyDescent="0.3">
      <c r="G1" s="98">
        <v>16</v>
      </c>
    </row>
    <row r="2" spans="1:11" ht="15" customHeight="1" x14ac:dyDescent="0.25">
      <c r="B2" s="195" t="s">
        <v>80</v>
      </c>
      <c r="C2" s="196"/>
      <c r="D2" s="196"/>
      <c r="E2" s="196"/>
      <c r="F2" s="196"/>
      <c r="G2" s="196"/>
      <c r="H2" s="196"/>
      <c r="I2" s="196"/>
      <c r="J2" s="196"/>
      <c r="K2" s="197"/>
    </row>
    <row r="3" spans="1:11" ht="15" customHeight="1" x14ac:dyDescent="0.25">
      <c r="B3" s="198"/>
      <c r="C3" s="199"/>
      <c r="D3" s="199"/>
      <c r="E3" s="199"/>
      <c r="F3" s="199"/>
      <c r="G3" s="199"/>
      <c r="H3" s="199"/>
      <c r="I3" s="199"/>
      <c r="J3" s="199"/>
      <c r="K3" s="200"/>
    </row>
    <row r="4" spans="1:11" ht="15" customHeight="1" thickBot="1" x14ac:dyDescent="0.3">
      <c r="B4" s="198"/>
      <c r="C4" s="199"/>
      <c r="D4" s="199"/>
      <c r="E4" s="199"/>
      <c r="F4" s="199"/>
      <c r="G4" s="199"/>
      <c r="H4" s="199"/>
      <c r="I4" s="199"/>
      <c r="J4" s="199"/>
      <c r="K4" s="200"/>
    </row>
    <row r="5" spans="1:11" ht="39.950000000000003" customHeight="1" x14ac:dyDescent="0.25">
      <c r="B5" s="104" t="s">
        <v>60</v>
      </c>
      <c r="C5" s="105" t="s">
        <v>61</v>
      </c>
      <c r="D5" s="106" t="s">
        <v>79</v>
      </c>
      <c r="E5" s="105" t="s">
        <v>62</v>
      </c>
      <c r="F5" s="105" t="s">
        <v>85</v>
      </c>
      <c r="G5" s="105" t="s">
        <v>86</v>
      </c>
      <c r="H5" s="105" t="s">
        <v>63</v>
      </c>
      <c r="I5" s="105" t="s">
        <v>64</v>
      </c>
      <c r="J5" s="105" t="s">
        <v>65</v>
      </c>
      <c r="K5" s="107" t="s">
        <v>66</v>
      </c>
    </row>
    <row r="6" spans="1:11" ht="39.950000000000003" customHeight="1" x14ac:dyDescent="0.25">
      <c r="B6" s="140" t="s">
        <v>210</v>
      </c>
      <c r="C6" s="141" t="s">
        <v>211</v>
      </c>
      <c r="D6" s="142">
        <v>43228</v>
      </c>
      <c r="E6" s="143">
        <v>43244</v>
      </c>
      <c r="F6" s="144">
        <v>12</v>
      </c>
      <c r="G6" s="112">
        <f>NETWORKDAYS(D6,E6,Festivos!B2:B37)</f>
        <v>12</v>
      </c>
      <c r="H6" s="141" t="s">
        <v>190</v>
      </c>
      <c r="I6" s="141" t="s">
        <v>212</v>
      </c>
      <c r="J6" s="145">
        <v>1214384648</v>
      </c>
      <c r="K6" s="146" t="s">
        <v>213</v>
      </c>
    </row>
    <row r="7" spans="1:11" ht="39.950000000000003" customHeight="1" x14ac:dyDescent="0.25">
      <c r="B7" s="108" t="s">
        <v>214</v>
      </c>
      <c r="C7" s="109" t="s">
        <v>215</v>
      </c>
      <c r="D7" s="125">
        <v>43248</v>
      </c>
      <c r="E7" s="110">
        <v>43252</v>
      </c>
      <c r="F7" s="111">
        <v>5</v>
      </c>
      <c r="G7" s="112">
        <f>NETWORKDAYS(D7,E7,Festivos!B2:B37)</f>
        <v>5</v>
      </c>
      <c r="H7" s="113" t="s">
        <v>190</v>
      </c>
      <c r="I7" s="123" t="s">
        <v>212</v>
      </c>
      <c r="J7" s="114">
        <v>241157700</v>
      </c>
      <c r="K7" s="115" t="s">
        <v>216</v>
      </c>
    </row>
    <row r="8" spans="1:11" ht="40.5" x14ac:dyDescent="0.25">
      <c r="A8" s="101">
        <v>1</v>
      </c>
      <c r="B8" s="108" t="s">
        <v>128</v>
      </c>
      <c r="C8" s="109" t="s">
        <v>157</v>
      </c>
      <c r="D8" s="125">
        <v>43290</v>
      </c>
      <c r="E8" s="110">
        <v>43298</v>
      </c>
      <c r="F8" s="111"/>
      <c r="G8" s="112">
        <f>NETWORKDAYS(D8,E8,Festivos!B2:B37)</f>
        <v>7</v>
      </c>
      <c r="H8" s="113" t="s">
        <v>190</v>
      </c>
      <c r="I8" s="123" t="s">
        <v>186</v>
      </c>
      <c r="J8" s="114">
        <v>339256129</v>
      </c>
      <c r="K8" s="115" t="s">
        <v>194</v>
      </c>
    </row>
    <row r="9" spans="1:11" ht="40.5" x14ac:dyDescent="0.25">
      <c r="A9" s="101">
        <v>2</v>
      </c>
      <c r="B9" s="108" t="s">
        <v>129</v>
      </c>
      <c r="C9" s="109" t="s">
        <v>158</v>
      </c>
      <c r="D9" s="125">
        <v>43256</v>
      </c>
      <c r="E9" s="110">
        <v>43272</v>
      </c>
      <c r="F9" s="111"/>
      <c r="G9" s="112">
        <f>NETWORKDAYS(D9,E9,Festivos!B2:B37)</f>
        <v>12</v>
      </c>
      <c r="H9" s="113" t="s">
        <v>191</v>
      </c>
      <c r="I9" s="123" t="s">
        <v>187</v>
      </c>
      <c r="J9" s="114">
        <v>225927224</v>
      </c>
      <c r="K9" s="115" t="s">
        <v>195</v>
      </c>
    </row>
    <row r="10" spans="1:11" ht="40.5" x14ac:dyDescent="0.25">
      <c r="A10" s="101">
        <v>3</v>
      </c>
      <c r="B10" s="108" t="s">
        <v>130</v>
      </c>
      <c r="C10" s="113" t="s">
        <v>159</v>
      </c>
      <c r="D10" s="126">
        <v>43290</v>
      </c>
      <c r="E10" s="110">
        <v>43298</v>
      </c>
      <c r="F10" s="111"/>
      <c r="G10" s="112">
        <f>NETWORKDAYS(D10,E10,Festivos!B2:B37)</f>
        <v>7</v>
      </c>
      <c r="H10" s="113" t="s">
        <v>190</v>
      </c>
      <c r="I10" s="123" t="s">
        <v>87</v>
      </c>
      <c r="J10" s="114">
        <v>1398295081</v>
      </c>
      <c r="K10" s="115" t="s">
        <v>195</v>
      </c>
    </row>
    <row r="11" spans="1:11" ht="40.5" x14ac:dyDescent="0.25">
      <c r="A11" s="101">
        <v>4</v>
      </c>
      <c r="B11" s="108" t="s">
        <v>131</v>
      </c>
      <c r="C11" s="116" t="s">
        <v>160</v>
      </c>
      <c r="D11" s="125">
        <v>43263</v>
      </c>
      <c r="E11" s="110">
        <v>43272</v>
      </c>
      <c r="F11" s="111"/>
      <c r="G11" s="112">
        <f>NETWORKDAYS(D11,E11,Festivos!B2:B37)</f>
        <v>8</v>
      </c>
      <c r="H11" s="116" t="s">
        <v>190</v>
      </c>
      <c r="I11" s="124" t="s">
        <v>186</v>
      </c>
      <c r="J11" s="114">
        <v>176987600</v>
      </c>
      <c r="K11" s="115" t="s">
        <v>195</v>
      </c>
    </row>
    <row r="12" spans="1:11" ht="40.5" x14ac:dyDescent="0.25">
      <c r="A12" s="101">
        <v>5</v>
      </c>
      <c r="B12" s="108" t="s">
        <v>132</v>
      </c>
      <c r="C12" s="113" t="s">
        <v>161</v>
      </c>
      <c r="D12" s="125">
        <v>43287</v>
      </c>
      <c r="E12" s="110">
        <v>43298</v>
      </c>
      <c r="F12" s="111"/>
      <c r="G12" s="112">
        <f>NETWORKDAYS(D12,E12,Festivos!B2:B37)</f>
        <v>8</v>
      </c>
      <c r="H12" s="113" t="s">
        <v>190</v>
      </c>
      <c r="I12" s="123" t="s">
        <v>89</v>
      </c>
      <c r="J12" s="114">
        <v>280000000</v>
      </c>
      <c r="K12" s="115" t="s">
        <v>196</v>
      </c>
    </row>
    <row r="13" spans="1:11" ht="40.5" x14ac:dyDescent="0.25">
      <c r="A13" s="101">
        <v>6</v>
      </c>
      <c r="B13" s="108" t="s">
        <v>133</v>
      </c>
      <c r="C13" s="109" t="s">
        <v>162</v>
      </c>
      <c r="D13" s="125">
        <v>43298</v>
      </c>
      <c r="E13" s="110">
        <v>43314</v>
      </c>
      <c r="F13" s="111"/>
      <c r="G13" s="112">
        <f>NETWORKDAYS(D13,E13,Festivos!B2:B37)</f>
        <v>12</v>
      </c>
      <c r="H13" s="113" t="s">
        <v>190</v>
      </c>
      <c r="I13" s="123" t="s">
        <v>89</v>
      </c>
      <c r="J13" s="114">
        <v>321800000</v>
      </c>
      <c r="K13" s="115" t="s">
        <v>195</v>
      </c>
    </row>
    <row r="14" spans="1:11" ht="36" customHeight="1" x14ac:dyDescent="0.25">
      <c r="A14" s="101">
        <v>7</v>
      </c>
      <c r="B14" s="108" t="s">
        <v>134</v>
      </c>
      <c r="C14" s="109" t="s">
        <v>163</v>
      </c>
      <c r="D14" s="126">
        <v>43299</v>
      </c>
      <c r="E14" s="110">
        <v>43314</v>
      </c>
      <c r="F14" s="111"/>
      <c r="G14" s="112">
        <f>NETWORKDAYS(D14,E14,Festivos!B2:B37)</f>
        <v>11</v>
      </c>
      <c r="H14" s="113" t="s">
        <v>190</v>
      </c>
      <c r="I14" s="123" t="s">
        <v>186</v>
      </c>
      <c r="J14" s="114">
        <v>326626353</v>
      </c>
      <c r="K14" s="115" t="s">
        <v>195</v>
      </c>
    </row>
    <row r="15" spans="1:11" ht="36" customHeight="1" x14ac:dyDescent="0.25">
      <c r="A15" s="101">
        <v>8</v>
      </c>
      <c r="B15" s="108" t="s">
        <v>135</v>
      </c>
      <c r="C15" s="109" t="s">
        <v>164</v>
      </c>
      <c r="D15" s="126">
        <v>43320</v>
      </c>
      <c r="E15" s="110">
        <v>43341</v>
      </c>
      <c r="F15" s="111"/>
      <c r="G15" s="112">
        <f>NETWORKDAYS(D15,E15,Festivos!B2:B37)</f>
        <v>15</v>
      </c>
      <c r="H15" s="113" t="s">
        <v>191</v>
      </c>
      <c r="I15" s="123" t="s">
        <v>188</v>
      </c>
      <c r="J15" s="114">
        <v>477104696</v>
      </c>
      <c r="K15" s="115" t="s">
        <v>194</v>
      </c>
    </row>
    <row r="16" spans="1:11" ht="36" customHeight="1" x14ac:dyDescent="0.25">
      <c r="A16" s="101">
        <v>9</v>
      </c>
      <c r="B16" s="108" t="s">
        <v>136</v>
      </c>
      <c r="C16" s="109" t="s">
        <v>165</v>
      </c>
      <c r="D16" s="125">
        <v>43277</v>
      </c>
      <c r="E16" s="110">
        <v>43287</v>
      </c>
      <c r="F16" s="111"/>
      <c r="G16" s="112">
        <f>NETWORKDAYS(D16,E16,Festivos!B2:B37)</f>
        <v>8</v>
      </c>
      <c r="H16" s="113" t="s">
        <v>190</v>
      </c>
      <c r="I16" s="123" t="s">
        <v>186</v>
      </c>
      <c r="J16" s="114">
        <v>892457160</v>
      </c>
      <c r="K16" s="115" t="s">
        <v>197</v>
      </c>
    </row>
    <row r="17" spans="1:11" ht="36" customHeight="1" x14ac:dyDescent="0.25">
      <c r="A17" s="101">
        <v>10</v>
      </c>
      <c r="B17" s="108" t="s">
        <v>137</v>
      </c>
      <c r="C17" s="109" t="s">
        <v>166</v>
      </c>
      <c r="D17" s="126">
        <v>43287</v>
      </c>
      <c r="E17" s="110">
        <v>43292</v>
      </c>
      <c r="F17" s="111"/>
      <c r="G17" s="112">
        <f>NETWORKDAYS(D17,E17,Festivos!B2:B37)</f>
        <v>4</v>
      </c>
      <c r="H17" s="113" t="s">
        <v>190</v>
      </c>
      <c r="I17" s="123" t="s">
        <v>89</v>
      </c>
      <c r="J17" s="114">
        <v>450000000</v>
      </c>
      <c r="K17" s="115" t="s">
        <v>198</v>
      </c>
    </row>
    <row r="18" spans="1:11" ht="59.25" customHeight="1" x14ac:dyDescent="0.25">
      <c r="A18" s="101">
        <v>11</v>
      </c>
      <c r="B18" s="108" t="s">
        <v>138</v>
      </c>
      <c r="C18" s="109" t="s">
        <v>167</v>
      </c>
      <c r="D18" s="126">
        <v>43305</v>
      </c>
      <c r="E18" s="110">
        <v>43314</v>
      </c>
      <c r="F18" s="111"/>
      <c r="G18" s="112">
        <f>NETWORKDAYS(D18,E18,Festivos!B2:B37)</f>
        <v>8</v>
      </c>
      <c r="H18" s="113" t="s">
        <v>190</v>
      </c>
      <c r="I18" s="123" t="s">
        <v>88</v>
      </c>
      <c r="J18" s="114">
        <v>694242015</v>
      </c>
      <c r="K18" s="115" t="s">
        <v>195</v>
      </c>
    </row>
    <row r="19" spans="1:11" ht="40.5" x14ac:dyDescent="0.25">
      <c r="A19" s="101">
        <v>12</v>
      </c>
      <c r="B19" s="108" t="s">
        <v>139</v>
      </c>
      <c r="C19" s="109" t="s">
        <v>168</v>
      </c>
      <c r="D19" s="125">
        <v>43353</v>
      </c>
      <c r="E19" s="110">
        <v>43361</v>
      </c>
      <c r="F19" s="111"/>
      <c r="G19" s="112">
        <f>NETWORKDAYS(D19,E19,Festivos!B2:B37)</f>
        <v>7</v>
      </c>
      <c r="H19" s="113" t="s">
        <v>191</v>
      </c>
      <c r="I19" s="123" t="s">
        <v>187</v>
      </c>
      <c r="J19" s="114">
        <v>170116492</v>
      </c>
      <c r="K19" s="115" t="s">
        <v>195</v>
      </c>
    </row>
    <row r="20" spans="1:11" ht="40.5" x14ac:dyDescent="0.25">
      <c r="A20" s="101">
        <v>13</v>
      </c>
      <c r="B20" s="108" t="s">
        <v>140</v>
      </c>
      <c r="C20" s="109" t="s">
        <v>169</v>
      </c>
      <c r="D20" s="125">
        <v>43319</v>
      </c>
      <c r="E20" s="110">
        <v>43361</v>
      </c>
      <c r="F20" s="111"/>
      <c r="G20" s="112">
        <f>NETWORKDAYS(D20,E20,Festivos!B2:B37)</f>
        <v>29</v>
      </c>
      <c r="H20" s="113" t="s">
        <v>190</v>
      </c>
      <c r="I20" s="123" t="s">
        <v>89</v>
      </c>
      <c r="J20" s="114">
        <v>52009074</v>
      </c>
      <c r="K20" s="115" t="s">
        <v>194</v>
      </c>
    </row>
    <row r="21" spans="1:11" ht="48" customHeight="1" x14ac:dyDescent="0.25">
      <c r="A21" s="101">
        <v>14</v>
      </c>
      <c r="B21" s="108" t="s">
        <v>141</v>
      </c>
      <c r="C21" s="109" t="s">
        <v>170</v>
      </c>
      <c r="D21" s="125">
        <v>43290</v>
      </c>
      <c r="E21" s="110">
        <v>43298</v>
      </c>
      <c r="F21" s="111"/>
      <c r="G21" s="112">
        <f>NETWORKDAYS(D21,E21,Festivos!B2:B37)</f>
        <v>7</v>
      </c>
      <c r="H21" s="113" t="s">
        <v>190</v>
      </c>
      <c r="I21" s="123" t="s">
        <v>89</v>
      </c>
      <c r="J21" s="114">
        <v>754110969</v>
      </c>
      <c r="K21" s="115" t="s">
        <v>195</v>
      </c>
    </row>
    <row r="22" spans="1:11" ht="36" customHeight="1" x14ac:dyDescent="0.25">
      <c r="A22" s="101">
        <v>15</v>
      </c>
      <c r="B22" s="108" t="s">
        <v>142</v>
      </c>
      <c r="C22" s="109" t="s">
        <v>171</v>
      </c>
      <c r="D22" s="126">
        <v>43318</v>
      </c>
      <c r="E22" s="110">
        <v>43341</v>
      </c>
      <c r="F22" s="111"/>
      <c r="G22" s="112">
        <f>NETWORKDAYS(D22,E22,Festivos!B2:B37)</f>
        <v>16</v>
      </c>
      <c r="H22" s="113" t="s">
        <v>191</v>
      </c>
      <c r="I22" s="123" t="s">
        <v>187</v>
      </c>
      <c r="J22" s="114">
        <v>240000000</v>
      </c>
      <c r="K22" s="115" t="s">
        <v>195</v>
      </c>
    </row>
    <row r="23" spans="1:11" ht="59.25" customHeight="1" x14ac:dyDescent="0.25">
      <c r="A23" s="101">
        <v>16</v>
      </c>
      <c r="B23" s="108" t="s">
        <v>143</v>
      </c>
      <c r="C23" s="109" t="s">
        <v>172</v>
      </c>
      <c r="D23" s="125">
        <v>43349</v>
      </c>
      <c r="E23" s="110">
        <v>43361</v>
      </c>
      <c r="F23" s="111"/>
      <c r="G23" s="112">
        <f>NETWORKDAYS(D23,E23,Festivos!B2:B37)</f>
        <v>9</v>
      </c>
      <c r="H23" s="113" t="s">
        <v>191</v>
      </c>
      <c r="I23" s="123" t="s">
        <v>187</v>
      </c>
      <c r="J23" s="114">
        <v>810956500</v>
      </c>
      <c r="K23" s="115" t="s">
        <v>199</v>
      </c>
    </row>
    <row r="24" spans="1:11" ht="69" customHeight="1" x14ac:dyDescent="0.25">
      <c r="A24" s="101">
        <v>17</v>
      </c>
      <c r="B24" s="108" t="s">
        <v>144</v>
      </c>
      <c r="C24" s="109" t="s">
        <v>173</v>
      </c>
      <c r="D24" s="125">
        <v>43318</v>
      </c>
      <c r="E24" s="110">
        <v>43361</v>
      </c>
      <c r="F24" s="111"/>
      <c r="G24" s="112">
        <f>NETWORKDAYS(D24,E24,Festivos!B2:B37)</f>
        <v>30</v>
      </c>
      <c r="H24" s="113" t="s">
        <v>191</v>
      </c>
      <c r="I24" s="123" t="s">
        <v>189</v>
      </c>
      <c r="J24" s="114">
        <v>630499000</v>
      </c>
      <c r="K24" s="115" t="s">
        <v>199</v>
      </c>
    </row>
    <row r="25" spans="1:11" ht="69" customHeight="1" x14ac:dyDescent="0.25">
      <c r="A25" s="101">
        <v>18</v>
      </c>
      <c r="B25" s="108" t="s">
        <v>145</v>
      </c>
      <c r="C25" s="109" t="s">
        <v>174</v>
      </c>
      <c r="D25" s="126">
        <v>43305</v>
      </c>
      <c r="E25" s="110">
        <v>43314</v>
      </c>
      <c r="F25" s="111"/>
      <c r="G25" s="112">
        <f>NETWORKDAYS(D25,E25,Festivos!B2:B37)</f>
        <v>8</v>
      </c>
      <c r="H25" s="113" t="s">
        <v>191</v>
      </c>
      <c r="I25" s="123" t="s">
        <v>187</v>
      </c>
      <c r="J25" s="114">
        <v>99612344</v>
      </c>
      <c r="K25" s="115" t="s">
        <v>195</v>
      </c>
    </row>
    <row r="26" spans="1:11" ht="27" x14ac:dyDescent="0.25">
      <c r="A26" s="101">
        <v>19</v>
      </c>
      <c r="B26" s="108" t="s">
        <v>146</v>
      </c>
      <c r="C26" s="109" t="s">
        <v>175</v>
      </c>
      <c r="D26" s="125">
        <v>43374</v>
      </c>
      <c r="E26" s="110">
        <v>43402</v>
      </c>
      <c r="F26" s="111"/>
      <c r="G26" s="112">
        <f>NETWORKDAYS(D26,E26,Festivos!B2:B37)</f>
        <v>20</v>
      </c>
      <c r="H26" s="113" t="s">
        <v>191</v>
      </c>
      <c r="I26" s="123" t="s">
        <v>188</v>
      </c>
      <c r="J26" s="114">
        <v>1207114000</v>
      </c>
      <c r="K26" s="115" t="s">
        <v>198</v>
      </c>
    </row>
    <row r="27" spans="1:11" ht="24" customHeight="1" x14ac:dyDescent="0.25">
      <c r="A27" s="101">
        <v>20</v>
      </c>
      <c r="B27" s="108" t="s">
        <v>147</v>
      </c>
      <c r="C27" s="109" t="s">
        <v>176</v>
      </c>
      <c r="D27" s="126">
        <v>43353</v>
      </c>
      <c r="E27" s="110">
        <v>43361</v>
      </c>
      <c r="F27" s="111"/>
      <c r="G27" s="112">
        <f>NETWORKDAYS(D27,E27,Festivos!B2:B37)</f>
        <v>7</v>
      </c>
      <c r="H27" s="113" t="s">
        <v>191</v>
      </c>
      <c r="I27" s="123" t="s">
        <v>188</v>
      </c>
      <c r="J27" s="114">
        <v>70000000</v>
      </c>
      <c r="K27" s="115" t="s">
        <v>194</v>
      </c>
    </row>
    <row r="28" spans="1:11" ht="36" customHeight="1" x14ac:dyDescent="0.25">
      <c r="A28" s="101">
        <v>21</v>
      </c>
      <c r="B28" s="108" t="s">
        <v>148</v>
      </c>
      <c r="C28" s="109" t="s">
        <v>177</v>
      </c>
      <c r="D28" s="125">
        <v>43384</v>
      </c>
      <c r="E28" s="110">
        <v>43402</v>
      </c>
      <c r="F28" s="111"/>
      <c r="G28" s="112">
        <f>NETWORKDAYS(D28,E28,Festivos!B2:B37)</f>
        <v>12</v>
      </c>
      <c r="H28" s="113" t="s">
        <v>191</v>
      </c>
      <c r="I28" s="123" t="s">
        <v>188</v>
      </c>
      <c r="J28" s="114">
        <v>302000000</v>
      </c>
      <c r="K28" s="115" t="s">
        <v>201</v>
      </c>
    </row>
    <row r="29" spans="1:11" ht="36" customHeight="1" x14ac:dyDescent="0.25">
      <c r="A29" s="101">
        <v>22</v>
      </c>
      <c r="B29" s="108" t="s">
        <v>149</v>
      </c>
      <c r="C29" s="109" t="s">
        <v>178</v>
      </c>
      <c r="D29" s="126">
        <v>43374</v>
      </c>
      <c r="E29" s="110">
        <v>43402</v>
      </c>
      <c r="F29" s="102"/>
      <c r="G29" s="112">
        <f>NETWORKDAYS(D29,E29,Festivos!B2:B37)</f>
        <v>20</v>
      </c>
      <c r="H29" s="113" t="s">
        <v>191</v>
      </c>
      <c r="I29" s="123" t="s">
        <v>188</v>
      </c>
      <c r="J29" s="114">
        <v>150227260</v>
      </c>
      <c r="K29" s="117" t="s">
        <v>200</v>
      </c>
    </row>
    <row r="30" spans="1:11" ht="24" customHeight="1" x14ac:dyDescent="0.25">
      <c r="A30" s="101">
        <v>23</v>
      </c>
      <c r="B30" s="108" t="s">
        <v>150</v>
      </c>
      <c r="C30" s="109" t="s">
        <v>179</v>
      </c>
      <c r="D30" s="125">
        <v>43353</v>
      </c>
      <c r="E30" s="110">
        <v>43361</v>
      </c>
      <c r="F30" s="102"/>
      <c r="G30" s="112">
        <f>NETWORKDAYS(D30,E30,Festivos!B2:B37)</f>
        <v>7</v>
      </c>
      <c r="H30" s="113" t="s">
        <v>191</v>
      </c>
      <c r="I30" s="123" t="s">
        <v>188</v>
      </c>
      <c r="J30" s="114">
        <v>44143440</v>
      </c>
      <c r="K30" s="115" t="s">
        <v>195</v>
      </c>
    </row>
    <row r="31" spans="1:11" ht="27" x14ac:dyDescent="0.25">
      <c r="A31" s="101">
        <v>24</v>
      </c>
      <c r="B31" s="108" t="s">
        <v>151</v>
      </c>
      <c r="C31" s="109" t="s">
        <v>180</v>
      </c>
      <c r="D31" s="126">
        <v>43315</v>
      </c>
      <c r="E31" s="110">
        <v>43361</v>
      </c>
      <c r="F31" s="102"/>
      <c r="G31" s="112">
        <f>NETWORKDAYS(D31,E31,Festivos!B2:B37)</f>
        <v>31</v>
      </c>
      <c r="H31" s="113" t="s">
        <v>191</v>
      </c>
      <c r="I31" s="123" t="s">
        <v>188</v>
      </c>
      <c r="J31" s="114">
        <v>3194885106</v>
      </c>
      <c r="K31" s="115" t="s">
        <v>197</v>
      </c>
    </row>
    <row r="32" spans="1:11" ht="40.5" x14ac:dyDescent="0.25">
      <c r="A32" s="101">
        <v>25</v>
      </c>
      <c r="B32" s="108" t="s">
        <v>152</v>
      </c>
      <c r="C32" s="109" t="s">
        <v>181</v>
      </c>
      <c r="D32" s="126">
        <v>43320</v>
      </c>
      <c r="E32" s="110">
        <v>43361</v>
      </c>
      <c r="F32" s="102"/>
      <c r="G32" s="112">
        <f>NETWORKDAYS(D32,E32,Festivos!B2:B37)</f>
        <v>29</v>
      </c>
      <c r="H32" s="113" t="s">
        <v>191</v>
      </c>
      <c r="I32" s="123" t="s">
        <v>188</v>
      </c>
      <c r="J32" s="114">
        <v>629505777</v>
      </c>
      <c r="K32" s="115" t="s">
        <v>197</v>
      </c>
    </row>
    <row r="33" spans="1:11" ht="27" x14ac:dyDescent="0.25">
      <c r="A33" s="101">
        <v>26</v>
      </c>
      <c r="B33" s="108" t="s">
        <v>202</v>
      </c>
      <c r="C33" s="109" t="s">
        <v>203</v>
      </c>
      <c r="D33" s="132">
        <v>43392</v>
      </c>
      <c r="E33" s="133">
        <v>43412</v>
      </c>
      <c r="F33" s="134"/>
      <c r="G33" s="112">
        <f>NETWORKDAYS(D33,E33,Festivos!B2:B37)</f>
        <v>14</v>
      </c>
      <c r="H33" s="109" t="s">
        <v>191</v>
      </c>
      <c r="I33" s="135" t="s">
        <v>188</v>
      </c>
      <c r="J33" s="136">
        <v>386246339</v>
      </c>
      <c r="K33" s="137" t="s">
        <v>200</v>
      </c>
    </row>
    <row r="34" spans="1:11" ht="27" x14ac:dyDescent="0.25">
      <c r="A34" s="101">
        <v>27</v>
      </c>
      <c r="B34" s="108" t="s">
        <v>153</v>
      </c>
      <c r="C34" s="109" t="s">
        <v>182</v>
      </c>
      <c r="D34" s="126">
        <v>43320</v>
      </c>
      <c r="E34" s="110">
        <v>43341</v>
      </c>
      <c r="F34" s="102"/>
      <c r="G34" s="112">
        <f>NETWORKDAYS(D34,E34,Festivos!B2:B37)</f>
        <v>15</v>
      </c>
      <c r="H34" s="113" t="s">
        <v>191</v>
      </c>
      <c r="I34" s="123" t="s">
        <v>188</v>
      </c>
      <c r="J34" s="114">
        <v>30000000</v>
      </c>
      <c r="K34" s="115" t="s">
        <v>195</v>
      </c>
    </row>
    <row r="35" spans="1:11" ht="27" x14ac:dyDescent="0.25">
      <c r="A35" s="101">
        <v>28</v>
      </c>
      <c r="B35" s="108" t="s">
        <v>154</v>
      </c>
      <c r="C35" s="109" t="s">
        <v>183</v>
      </c>
      <c r="D35" s="126">
        <v>43385</v>
      </c>
      <c r="E35" s="110">
        <v>43402</v>
      </c>
      <c r="F35" s="102"/>
      <c r="G35" s="112">
        <f>NETWORKDAYS(D35,E35,Festivos!B2:B37)</f>
        <v>11</v>
      </c>
      <c r="H35" s="113" t="s">
        <v>191</v>
      </c>
      <c r="I35" s="123" t="s">
        <v>188</v>
      </c>
      <c r="J35" s="114">
        <v>121207048</v>
      </c>
      <c r="K35" s="117" t="s">
        <v>200</v>
      </c>
    </row>
    <row r="36" spans="1:11" ht="40.5" x14ac:dyDescent="0.25">
      <c r="A36" s="101">
        <v>29</v>
      </c>
      <c r="B36" s="108" t="s">
        <v>204</v>
      </c>
      <c r="C36" s="109" t="s">
        <v>205</v>
      </c>
      <c r="D36" s="138">
        <v>43397</v>
      </c>
      <c r="E36" s="139">
        <v>43406</v>
      </c>
      <c r="F36" s="134"/>
      <c r="G36" s="112">
        <f>NETWORKDAYS(D36,E36,Festivos!B2:B37)</f>
        <v>8</v>
      </c>
      <c r="H36" s="109" t="s">
        <v>191</v>
      </c>
      <c r="I36" s="135" t="s">
        <v>188</v>
      </c>
      <c r="J36" s="136">
        <v>150000000</v>
      </c>
      <c r="K36" s="137" t="s">
        <v>200</v>
      </c>
    </row>
    <row r="37" spans="1:11" ht="27" x14ac:dyDescent="0.25">
      <c r="A37" s="101">
        <v>30</v>
      </c>
      <c r="B37" s="108" t="s">
        <v>206</v>
      </c>
      <c r="C37" s="109" t="s">
        <v>207</v>
      </c>
      <c r="D37" s="138">
        <v>43396</v>
      </c>
      <c r="E37" s="139">
        <v>43406</v>
      </c>
      <c r="F37" s="134"/>
      <c r="G37" s="112">
        <f>NETWORKDAYS(D37,E37,Festivos!B2:B37)</f>
        <v>9</v>
      </c>
      <c r="H37" s="109" t="s">
        <v>191</v>
      </c>
      <c r="I37" s="135" t="s">
        <v>188</v>
      </c>
      <c r="J37" s="136">
        <v>511344509</v>
      </c>
      <c r="K37" s="137" t="s">
        <v>200</v>
      </c>
    </row>
    <row r="38" spans="1:11" ht="27" x14ac:dyDescent="0.25">
      <c r="A38" s="101">
        <v>31</v>
      </c>
      <c r="B38" s="108" t="s">
        <v>155</v>
      </c>
      <c r="C38" s="109" t="s">
        <v>184</v>
      </c>
      <c r="D38" s="126">
        <v>43375</v>
      </c>
      <c r="E38" s="118">
        <v>43378</v>
      </c>
      <c r="F38" s="102"/>
      <c r="G38" s="112">
        <f>NETWORKDAYS(D38,E38,Festivos!B2:B37)</f>
        <v>4</v>
      </c>
      <c r="H38" s="113" t="s">
        <v>191</v>
      </c>
      <c r="I38" s="123" t="s">
        <v>188</v>
      </c>
      <c r="J38" s="114">
        <v>645393801</v>
      </c>
      <c r="K38" s="117" t="s">
        <v>200</v>
      </c>
    </row>
    <row r="39" spans="1:11" ht="27" x14ac:dyDescent="0.25">
      <c r="A39" s="101">
        <v>32</v>
      </c>
      <c r="B39" s="108" t="s">
        <v>208</v>
      </c>
      <c r="C39" s="109" t="s">
        <v>209</v>
      </c>
      <c r="D39" s="132">
        <v>43383</v>
      </c>
      <c r="E39" s="133">
        <v>43412</v>
      </c>
      <c r="F39" s="134"/>
      <c r="G39" s="112">
        <f>NETWORKDAYS(D39,E39,Festivos!B2:B37)</f>
        <v>20</v>
      </c>
      <c r="H39" s="109" t="s">
        <v>191</v>
      </c>
      <c r="I39" s="135" t="s">
        <v>188</v>
      </c>
      <c r="J39" s="136">
        <v>601130000</v>
      </c>
      <c r="K39" s="137" t="s">
        <v>200</v>
      </c>
    </row>
    <row r="40" spans="1:11" ht="27" x14ac:dyDescent="0.25">
      <c r="A40" s="101">
        <v>33</v>
      </c>
      <c r="B40" s="108" t="s">
        <v>192</v>
      </c>
      <c r="C40" s="109" t="s">
        <v>193</v>
      </c>
      <c r="D40" s="125">
        <v>43403</v>
      </c>
      <c r="E40" s="110">
        <v>43430</v>
      </c>
      <c r="F40" s="102"/>
      <c r="G40" s="112">
        <f>NETWORKDAYS(D40,E40,Festivos!B2:B37)</f>
        <v>18</v>
      </c>
      <c r="H40" s="113" t="s">
        <v>191</v>
      </c>
      <c r="I40" s="123" t="s">
        <v>188</v>
      </c>
      <c r="J40" s="114">
        <v>199961613</v>
      </c>
      <c r="K40" s="115" t="s">
        <v>194</v>
      </c>
    </row>
    <row r="41" spans="1:11" ht="27.75" thickBot="1" x14ac:dyDescent="0.3">
      <c r="A41" s="101">
        <v>34</v>
      </c>
      <c r="B41" s="127" t="s">
        <v>156</v>
      </c>
      <c r="C41" s="128" t="s">
        <v>185</v>
      </c>
      <c r="D41" s="129">
        <v>43385</v>
      </c>
      <c r="E41" s="119">
        <v>43402</v>
      </c>
      <c r="F41" s="103"/>
      <c r="G41" s="120">
        <f>NETWORKDAYS(D41,E41,Festivos!B2:B37)</f>
        <v>11</v>
      </c>
      <c r="H41" s="121" t="s">
        <v>191</v>
      </c>
      <c r="I41" s="130" t="s">
        <v>188</v>
      </c>
      <c r="J41" s="122">
        <v>249884625</v>
      </c>
      <c r="K41" s="131" t="s">
        <v>200</v>
      </c>
    </row>
  </sheetData>
  <autoFilter ref="A5:K41"/>
  <mergeCells count="1">
    <mergeCell ref="B2:K4"/>
  </mergeCells>
  <conditionalFormatting sqref="G9:G41">
    <cfRule type="cellIs" dxfId="4" priority="9" operator="greaterThan">
      <formula>16</formula>
    </cfRule>
  </conditionalFormatting>
  <conditionalFormatting sqref="F6">
    <cfRule type="cellIs" dxfId="3" priority="5" operator="greaterThan">
      <formula>16</formula>
    </cfRule>
  </conditionalFormatting>
  <conditionalFormatting sqref="G6">
    <cfRule type="cellIs" dxfId="2" priority="3" operator="greaterThan">
      <formula>16</formula>
    </cfRule>
  </conditionalFormatting>
  <conditionalFormatting sqref="G7">
    <cfRule type="cellIs" dxfId="1" priority="2" operator="greaterThan">
      <formula>16</formula>
    </cfRule>
  </conditionalFormatting>
  <conditionalFormatting sqref="G8">
    <cfRule type="cellIs" dxfId="0" priority="1" operator="greaterThan">
      <formula>16</formula>
    </cfRule>
  </conditionalFormatting>
  <pageMargins left="0.7" right="0.7" top="0.75" bottom="0.75" header="0.3" footer="0.3"/>
  <pageSetup orientation="portrait" r:id="rId1"/>
  <ignoredErrors>
    <ignoredError sqref="G9:G12 G17:G21 G22:G23 G13:G16 G24:G25 G26 G30:G32 G27:G28 G29 G33:G41"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workbookViewId="0">
      <selection activeCell="E54" sqref="E54"/>
    </sheetView>
  </sheetViews>
  <sheetFormatPr baseColWidth="10" defaultRowHeight="12.75" x14ac:dyDescent="0.2"/>
  <cols>
    <col min="1" max="1" width="38.140625" bestFit="1" customWidth="1"/>
  </cols>
  <sheetData>
    <row r="1" spans="1:2" ht="15" x14ac:dyDescent="0.2">
      <c r="A1" s="90" t="s">
        <v>90</v>
      </c>
      <c r="B1" s="91" t="s">
        <v>91</v>
      </c>
    </row>
    <row r="2" spans="1:2" ht="15" x14ac:dyDescent="0.2">
      <c r="A2" t="s">
        <v>92</v>
      </c>
      <c r="B2" s="92">
        <v>42736</v>
      </c>
    </row>
    <row r="3" spans="1:2" ht="15" x14ac:dyDescent="0.2">
      <c r="A3" t="s">
        <v>93</v>
      </c>
      <c r="B3" s="92">
        <v>42744</v>
      </c>
    </row>
    <row r="4" spans="1:2" ht="15" x14ac:dyDescent="0.2">
      <c r="A4" t="s">
        <v>94</v>
      </c>
      <c r="B4" s="92">
        <v>42814</v>
      </c>
    </row>
    <row r="5" spans="1:2" ht="15" x14ac:dyDescent="0.2">
      <c r="A5" t="s">
        <v>95</v>
      </c>
      <c r="B5" s="92">
        <v>42838</v>
      </c>
    </row>
    <row r="6" spans="1:2" ht="15" x14ac:dyDescent="0.2">
      <c r="A6" t="s">
        <v>96</v>
      </c>
      <c r="B6" s="92">
        <v>42839</v>
      </c>
    </row>
    <row r="7" spans="1:2" ht="15" x14ac:dyDescent="0.2">
      <c r="A7" t="s">
        <v>97</v>
      </c>
      <c r="B7" s="92">
        <v>42856</v>
      </c>
    </row>
    <row r="8" spans="1:2" ht="15" x14ac:dyDescent="0.2">
      <c r="A8" t="s">
        <v>98</v>
      </c>
      <c r="B8" s="92">
        <v>42884</v>
      </c>
    </row>
    <row r="9" spans="1:2" ht="15" x14ac:dyDescent="0.2">
      <c r="A9" t="s">
        <v>99</v>
      </c>
      <c r="B9" s="92">
        <v>42905</v>
      </c>
    </row>
    <row r="10" spans="1:2" ht="15" x14ac:dyDescent="0.2">
      <c r="A10" t="s">
        <v>100</v>
      </c>
      <c r="B10" s="92">
        <v>42912</v>
      </c>
    </row>
    <row r="11" spans="1:2" ht="15" x14ac:dyDescent="0.2">
      <c r="A11" t="s">
        <v>101</v>
      </c>
      <c r="B11" s="92">
        <v>42919</v>
      </c>
    </row>
    <row r="12" spans="1:2" ht="15" x14ac:dyDescent="0.2">
      <c r="A12" t="s">
        <v>102</v>
      </c>
      <c r="B12" s="92">
        <v>42936</v>
      </c>
    </row>
    <row r="13" spans="1:2" ht="15" x14ac:dyDescent="0.2">
      <c r="A13" t="s">
        <v>103</v>
      </c>
      <c r="B13" s="92">
        <v>42954</v>
      </c>
    </row>
    <row r="14" spans="1:2" ht="15" x14ac:dyDescent="0.2">
      <c r="A14" t="s">
        <v>104</v>
      </c>
      <c r="B14" s="92">
        <v>42968</v>
      </c>
    </row>
    <row r="15" spans="1:2" ht="15" x14ac:dyDescent="0.2">
      <c r="A15" t="s">
        <v>105</v>
      </c>
      <c r="B15" s="92">
        <v>43024</v>
      </c>
    </row>
    <row r="16" spans="1:2" ht="15" x14ac:dyDescent="0.2">
      <c r="A16" t="s">
        <v>106</v>
      </c>
      <c r="B16" s="92">
        <v>43045</v>
      </c>
    </row>
    <row r="17" spans="1:2" ht="15" x14ac:dyDescent="0.2">
      <c r="A17" t="s">
        <v>107</v>
      </c>
      <c r="B17" s="92">
        <v>43052</v>
      </c>
    </row>
    <row r="18" spans="1:2" ht="15" x14ac:dyDescent="0.2">
      <c r="A18" t="s">
        <v>108</v>
      </c>
      <c r="B18" s="92">
        <v>43077</v>
      </c>
    </row>
    <row r="19" spans="1:2" ht="15" x14ac:dyDescent="0.2">
      <c r="A19" s="93" t="s">
        <v>109</v>
      </c>
      <c r="B19" s="94">
        <v>43094</v>
      </c>
    </row>
    <row r="20" spans="1:2" ht="15" x14ac:dyDescent="0.2">
      <c r="A20" s="95" t="s">
        <v>110</v>
      </c>
      <c r="B20" s="92">
        <v>43101</v>
      </c>
    </row>
    <row r="21" spans="1:2" ht="15" x14ac:dyDescent="0.2">
      <c r="A21" s="95" t="s">
        <v>111</v>
      </c>
      <c r="B21" s="92">
        <v>43108</v>
      </c>
    </row>
    <row r="22" spans="1:2" ht="15" x14ac:dyDescent="0.2">
      <c r="A22" s="95" t="s">
        <v>112</v>
      </c>
      <c r="B22" s="92">
        <v>43178</v>
      </c>
    </row>
    <row r="23" spans="1:2" ht="15" x14ac:dyDescent="0.2">
      <c r="A23" s="95" t="s">
        <v>113</v>
      </c>
      <c r="B23" s="92">
        <v>43188</v>
      </c>
    </row>
    <row r="24" spans="1:2" ht="15" x14ac:dyDescent="0.2">
      <c r="A24" s="95" t="s">
        <v>114</v>
      </c>
      <c r="B24" s="92">
        <v>43189</v>
      </c>
    </row>
    <row r="25" spans="1:2" ht="15" x14ac:dyDescent="0.2">
      <c r="A25" s="95" t="s">
        <v>115</v>
      </c>
      <c r="B25" s="92">
        <v>43221</v>
      </c>
    </row>
    <row r="26" spans="1:2" ht="15" x14ac:dyDescent="0.2">
      <c r="A26" s="95" t="s">
        <v>116</v>
      </c>
      <c r="B26" s="92">
        <v>43234</v>
      </c>
    </row>
    <row r="27" spans="1:2" ht="15" x14ac:dyDescent="0.2">
      <c r="A27" s="95" t="s">
        <v>117</v>
      </c>
      <c r="B27" s="92">
        <v>43255</v>
      </c>
    </row>
    <row r="28" spans="1:2" ht="15" x14ac:dyDescent="0.2">
      <c r="A28" s="95" t="s">
        <v>118</v>
      </c>
      <c r="B28" s="92">
        <v>43262</v>
      </c>
    </row>
    <row r="29" spans="1:2" ht="15" x14ac:dyDescent="0.2">
      <c r="A29" s="95" t="s">
        <v>119</v>
      </c>
      <c r="B29" s="92">
        <v>43283</v>
      </c>
    </row>
    <row r="30" spans="1:2" ht="15" x14ac:dyDescent="0.2">
      <c r="A30" s="95" t="s">
        <v>120</v>
      </c>
      <c r="B30" s="92">
        <v>43301</v>
      </c>
    </row>
    <row r="31" spans="1:2" ht="15" x14ac:dyDescent="0.2">
      <c r="A31" s="95" t="s">
        <v>121</v>
      </c>
      <c r="B31" s="92">
        <v>43319</v>
      </c>
    </row>
    <row r="32" spans="1:2" ht="15" x14ac:dyDescent="0.2">
      <c r="A32" s="95" t="s">
        <v>122</v>
      </c>
      <c r="B32" s="92">
        <v>43332</v>
      </c>
    </row>
    <row r="33" spans="1:2" ht="15" x14ac:dyDescent="0.2">
      <c r="A33" s="95" t="s">
        <v>123</v>
      </c>
      <c r="B33" s="92">
        <v>43388</v>
      </c>
    </row>
    <row r="34" spans="1:2" ht="15" x14ac:dyDescent="0.2">
      <c r="A34" s="95" t="s">
        <v>124</v>
      </c>
      <c r="B34" s="92">
        <v>43409</v>
      </c>
    </row>
    <row r="35" spans="1:2" ht="15" x14ac:dyDescent="0.2">
      <c r="A35" s="95" t="s">
        <v>125</v>
      </c>
      <c r="B35" s="92">
        <v>43416</v>
      </c>
    </row>
    <row r="36" spans="1:2" ht="15" x14ac:dyDescent="0.2">
      <c r="A36" s="95" t="s">
        <v>108</v>
      </c>
      <c r="B36" s="92">
        <v>43442</v>
      </c>
    </row>
    <row r="37" spans="1:2" ht="15" x14ac:dyDescent="0.2">
      <c r="A37" s="96" t="s">
        <v>126</v>
      </c>
      <c r="B37" s="94">
        <v>43459</v>
      </c>
    </row>
    <row r="38" spans="1:2" ht="15" x14ac:dyDescent="0.2">
      <c r="A38" s="95" t="s">
        <v>110</v>
      </c>
      <c r="B38" s="92">
        <v>43466</v>
      </c>
    </row>
    <row r="39" spans="1:2" ht="15" x14ac:dyDescent="0.2">
      <c r="A39" s="95" t="s">
        <v>111</v>
      </c>
      <c r="B39" s="92">
        <v>43472</v>
      </c>
    </row>
    <row r="40" spans="1:2" ht="15" x14ac:dyDescent="0.2">
      <c r="A40" s="95" t="s">
        <v>112</v>
      </c>
      <c r="B40" s="92">
        <v>43549</v>
      </c>
    </row>
    <row r="41" spans="1:2" ht="15" x14ac:dyDescent="0.2">
      <c r="A41" s="95" t="s">
        <v>113</v>
      </c>
      <c r="B41" s="92">
        <v>43573</v>
      </c>
    </row>
    <row r="42" spans="1:2" ht="15" x14ac:dyDescent="0.2">
      <c r="A42" s="95" t="s">
        <v>114</v>
      </c>
      <c r="B42" s="92">
        <v>43574</v>
      </c>
    </row>
    <row r="43" spans="1:2" ht="15" x14ac:dyDescent="0.2">
      <c r="A43" s="95" t="s">
        <v>115</v>
      </c>
      <c r="B43" s="92">
        <v>43586</v>
      </c>
    </row>
    <row r="44" spans="1:2" ht="15" x14ac:dyDescent="0.2">
      <c r="A44" s="95" t="s">
        <v>116</v>
      </c>
      <c r="B44" s="92">
        <v>43619</v>
      </c>
    </row>
    <row r="45" spans="1:2" ht="15" x14ac:dyDescent="0.2">
      <c r="A45" s="95" t="s">
        <v>117</v>
      </c>
      <c r="B45" s="92">
        <v>43640</v>
      </c>
    </row>
    <row r="46" spans="1:2" ht="15" x14ac:dyDescent="0.2">
      <c r="A46" s="95" t="s">
        <v>127</v>
      </c>
      <c r="B46" s="92">
        <v>43647</v>
      </c>
    </row>
    <row r="47" spans="1:2" ht="15" x14ac:dyDescent="0.2">
      <c r="A47" s="95" t="s">
        <v>121</v>
      </c>
      <c r="B47" s="92">
        <v>43684</v>
      </c>
    </row>
    <row r="48" spans="1:2" ht="15" x14ac:dyDescent="0.2">
      <c r="A48" s="95" t="s">
        <v>122</v>
      </c>
      <c r="B48" s="92">
        <v>43696</v>
      </c>
    </row>
    <row r="49" spans="1:2" ht="15" x14ac:dyDescent="0.2">
      <c r="A49" s="95" t="s">
        <v>123</v>
      </c>
      <c r="B49" s="92">
        <v>43752</v>
      </c>
    </row>
    <row r="50" spans="1:2" ht="15" x14ac:dyDescent="0.2">
      <c r="A50" s="95" t="s">
        <v>124</v>
      </c>
      <c r="B50" s="92">
        <v>43773</v>
      </c>
    </row>
    <row r="51" spans="1:2" ht="15" x14ac:dyDescent="0.2">
      <c r="A51" s="95" t="s">
        <v>125</v>
      </c>
      <c r="B51" s="92">
        <v>43780</v>
      </c>
    </row>
    <row r="52" spans="1:2" ht="15" x14ac:dyDescent="0.2">
      <c r="A52" s="95" t="s">
        <v>108</v>
      </c>
      <c r="B52" s="92">
        <v>43807</v>
      </c>
    </row>
    <row r="53" spans="1:2" ht="15" x14ac:dyDescent="0.2">
      <c r="A53" s="96" t="s">
        <v>126</v>
      </c>
      <c r="B53" s="94">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678DE6-7A42-4C8B-AC92-5E52B30D7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9F6B18-D976-41A6-9DDA-C152F7F86290}">
  <ds:schemaRefs>
    <ds:schemaRef ds:uri="http://purl.org/dc/terms/"/>
    <ds:schemaRef ds:uri="http://www.w3.org/XML/1998/namespace"/>
    <ds:schemaRef ds:uri="http://schemas.microsoft.com/office/2006/documentManagement/types"/>
    <ds:schemaRef ds:uri="a16ba950-d015-4cbc-806e-9cba0f1b5528"/>
    <ds:schemaRef ds:uri="47cb3e12-45b3-4531-b84f-87359d4b7239"/>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E98684D1-4978-4EA5-9A07-55E8EA239D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2014-05-14T16:18:01Z</cp:lastPrinted>
  <dcterms:created xsi:type="dcterms:W3CDTF">2007-03-27T20:35:29Z</dcterms:created>
  <dcterms:modified xsi:type="dcterms:W3CDTF">2019-02-11T16:11:49Z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56457600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