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3. Proyectos\Promoción\"/>
    </mc:Choice>
  </mc:AlternateContent>
  <bookViews>
    <workbookView xWindow="0" yWindow="0" windowWidth="20490" windowHeight="7155" tabRatio="503" firstSheet="1" activeTab="1"/>
  </bookViews>
  <sheets>
    <sheet name="Ficha tecnica de indicador" sheetId="4" r:id="rId1"/>
    <sheet name="Ficha medición indicador" sheetId="12" r:id="rId2"/>
    <sheet name="soporte" sheetId="15" r:id="rId3"/>
    <sheet name="Festivos" sheetId="16" r:id="rId4"/>
  </sheets>
  <definedNames>
    <definedName name="_xlnm._FilterDatabase" localSheetId="1" hidden="1">'Ficha medición indicador'!$B$22:$F$34</definedName>
    <definedName name="_xlnm._FilterDatabase" localSheetId="2" hidden="1">soporte!$A$5:$M$39</definedName>
    <definedName name="_xlnm.Print_Area" localSheetId="1">'Ficha medición indicador'!$B$2:$J$67</definedName>
    <definedName name="_xlnm.Print_Area" localSheetId="0">'Ficha tecnica de indicador'!$B$1:$E$16</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2" i="12" l="1"/>
  <c r="C31" i="12"/>
  <c r="C27" i="12"/>
  <c r="I9" i="12"/>
  <c r="F19" i="15"/>
  <c r="F6" i="15"/>
  <c r="C30" i="12" l="1"/>
  <c r="C29" i="12"/>
  <c r="C28" i="12"/>
  <c r="F38" i="15"/>
  <c r="F36" i="15"/>
  <c r="F35" i="15"/>
  <c r="F32" i="15"/>
  <c r="F7" i="15"/>
  <c r="K8" i="15" l="1"/>
  <c r="K9" i="15"/>
  <c r="K10" i="15"/>
  <c r="K11" i="15"/>
  <c r="K12" i="15"/>
  <c r="K13" i="15"/>
  <c r="K14" i="15"/>
  <c r="K15" i="15"/>
  <c r="K16" i="15"/>
  <c r="K17" i="15"/>
  <c r="K18" i="15"/>
  <c r="K20" i="15"/>
  <c r="K21" i="15"/>
  <c r="K24" i="15"/>
  <c r="K26" i="15"/>
  <c r="K27" i="15"/>
  <c r="K29" i="15"/>
  <c r="K30" i="15"/>
  <c r="K31" i="15"/>
  <c r="K33" i="15"/>
  <c r="K7" i="15"/>
  <c r="F16" i="15" l="1"/>
  <c r="F9" i="15"/>
  <c r="F8" i="15"/>
  <c r="E32" i="12" l="1"/>
  <c r="F32" i="12" s="1"/>
  <c r="E31" i="12"/>
  <c r="F31" i="12" s="1"/>
  <c r="E30" i="12"/>
  <c r="F30" i="12" s="1"/>
  <c r="E29" i="12"/>
  <c r="F29" i="12" s="1"/>
  <c r="L26" i="12"/>
  <c r="L27" i="12"/>
  <c r="L28" i="12"/>
  <c r="L29" i="12"/>
  <c r="L30" i="12"/>
  <c r="L31" i="12"/>
  <c r="L32" i="12"/>
  <c r="L33" i="12"/>
  <c r="L34" i="12"/>
  <c r="L35" i="12"/>
  <c r="L36" i="12"/>
  <c r="L37" i="12"/>
  <c r="L38" i="12"/>
  <c r="L39" i="12"/>
  <c r="L40" i="12"/>
  <c r="L41" i="12"/>
  <c r="L42" i="12"/>
  <c r="L43" i="12"/>
  <c r="L44" i="12"/>
  <c r="L45" i="12"/>
  <c r="L46" i="12"/>
  <c r="L47" i="12"/>
  <c r="F33" i="15" l="1"/>
  <c r="F31" i="15"/>
  <c r="F30" i="15"/>
  <c r="F29" i="15"/>
  <c r="F27" i="15"/>
  <c r="F26" i="15"/>
  <c r="F24" i="15"/>
  <c r="F21" i="15"/>
  <c r="F20" i="15"/>
  <c r="F18" i="15"/>
  <c r="F17" i="15"/>
  <c r="F15" i="15"/>
  <c r="F14" i="15"/>
  <c r="F13" i="15"/>
  <c r="F12" i="15"/>
  <c r="F11" i="15"/>
  <c r="F10" i="15"/>
  <c r="E24" i="12" l="1"/>
  <c r="F24" i="12" s="1"/>
  <c r="E25" i="12"/>
  <c r="F25" i="12" s="1"/>
  <c r="E26" i="12"/>
  <c r="F26" i="12" s="1"/>
  <c r="E27" i="12"/>
  <c r="F27" i="12" s="1"/>
  <c r="E33" i="12"/>
  <c r="E28" i="12" l="1"/>
  <c r="F28" i="12" s="1"/>
  <c r="F9" i="12" l="1"/>
  <c r="E34" i="12" l="1"/>
  <c r="F34" i="12" s="1"/>
  <c r="F33" i="12"/>
  <c r="L25" i="12"/>
  <c r="L24" i="12"/>
  <c r="L23"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comments2.xml><?xml version="1.0" encoding="utf-8"?>
<comments xmlns="http://schemas.openxmlformats.org/spreadsheetml/2006/main">
  <authors>
    <author>Luz Marina Acosta Alvarez</author>
  </authors>
  <commentList>
    <comment ref="K5" authorId="0" shapeId="0">
      <text>
        <r>
          <rPr>
            <b/>
            <sz val="9"/>
            <color indexed="81"/>
            <rFont val="Tahoma"/>
            <family val="2"/>
          </rPr>
          <t>Luz Marina Acosta Alvarez:</t>
        </r>
        <r>
          <rPr>
            <sz val="9"/>
            <color indexed="81"/>
            <rFont val="Tahoma"/>
            <family val="2"/>
          </rPr>
          <t xml:space="preserve">
Si es igual o superior a 80% del valor del proyecto, se toma como contratado, de lo contrario no,
</t>
        </r>
      </text>
    </comment>
  </commentList>
</comments>
</file>

<file path=xl/sharedStrings.xml><?xml version="1.0" encoding="utf-8"?>
<sst xmlns="http://schemas.openxmlformats.org/spreadsheetml/2006/main" count="359" uniqueCount="220">
  <si>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</si>
  <si>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</si>
  <si>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</si>
  <si>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</si>
  <si>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</si>
  <si>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</si>
  <si>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</si>
  <si>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</si>
  <si>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</si>
  <si>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</si>
  <si>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</si>
  <si>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</si>
  <si>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</si>
  <si>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</si>
  <si>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</si>
  <si>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</si>
  <si>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</si>
  <si>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</si>
  <si>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</si>
  <si>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</si>
  <si>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</si>
  <si>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</si>
  <si>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</si>
  <si>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</si>
  <si>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</si>
  <si>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</si>
  <si>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</si>
  <si>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</si>
  <si>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</si>
  <si>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</si>
  <si>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</si>
  <si>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</si>
  <si>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</si>
  <si>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</si>
  <si>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</si>
  <si>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</si>
  <si>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</si>
  <si>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</si>
  <si>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</si>
  <si>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</si>
  <si>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</si>
  <si>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</si>
  <si>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</si>
  <si>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</si>
  <si>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</si>
  <si>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</si>
  <si>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</si>
  <si>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</si>
  <si>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</si>
  <si>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</si>
  <si>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</si>
  <si>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</si>
  <si>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</si>
  <si>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</si>
  <si>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</si>
  <si>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</si>
  <si>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</si>
  <si>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</si>
  <si>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</si>
  <si>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</si>
  <si>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Código del Proyecto</t>
  </si>
  <si>
    <t>Nombre del Proyecto</t>
  </si>
  <si>
    <t>Fecha Aprobación Comité</t>
  </si>
  <si>
    <t>Línea Estratégica a la que aplica</t>
  </si>
  <si>
    <t>Programa</t>
  </si>
  <si>
    <t>Valor Aprobado Comité Directivo Pesos</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</si>
  <si>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</si>
  <si>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</si>
  <si>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</si>
  <si>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</si>
  <si>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</si>
  <si>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Porcentaje de proyectos con radicación de solicitud de contratación en jurídica</t>
  </si>
  <si>
    <t xml:space="preserve">Medir porcentualmente la cantidad de proyectos con radicación de solicitud de contratación  fente a los proyectos aprobados
</t>
  </si>
  <si>
    <t>(Número de Proyectos con radicación de la Solicitud de contratación / Número de Proyectos aprobados Fontur)*100</t>
  </si>
  <si>
    <t>Informe de proyectos radicados en jurídica con respecto a los aprobados</t>
  </si>
  <si>
    <t>En el análisis indicar la causa por la cual no radicado en la Dirección Juridica</t>
  </si>
  <si>
    <t>Fecha Radicación en Jurídica de la Solicitud de Contratación</t>
  </si>
  <si>
    <t>CAUSA DE NO RADICACION</t>
  </si>
  <si>
    <t>FICHA TECNICA DE INDICADOR DEL PORCENTAJE DE  PROYECTOS CON RADICACION DE SOLICITUD DE CONTRATACION EN JURIDICA</t>
  </si>
  <si>
    <t>Semestral</t>
  </si>
  <si>
    <t>INFORME DE PROYECTOS RADICADOS  EN JURIDICA DEL TOTAL DE  APROBADOS</t>
  </si>
  <si>
    <t>% de contratación</t>
  </si>
  <si>
    <t>OBSERVACIONES</t>
  </si>
  <si>
    <t>Programa 1: Mercadeo y promoción turística a nivel nacional.</t>
  </si>
  <si>
    <t>Programa 2: Mercadeo y promoción turistica internacional</t>
  </si>
  <si>
    <t>No. de días</t>
  </si>
  <si>
    <t>FESTIVOS</t>
  </si>
  <si>
    <t>FECHAS</t>
  </si>
  <si>
    <t> Año Nuevo</t>
  </si>
  <si>
    <t> Día de los Reyes Magos</t>
  </si>
  <si>
    <t> Día de San José</t>
  </si>
  <si>
    <t> Jueves Santo (Semana Santa)</t>
  </si>
  <si>
    <t> Viernes Santo (Semana Santa)</t>
  </si>
  <si>
    <t> Día del Trabajo</t>
  </si>
  <si>
    <t> Día de la Ascensión</t>
  </si>
  <si>
    <t> Corpus Christi</t>
  </si>
  <si>
    <t> Sagrado Corazón</t>
  </si>
  <si>
    <t> San Pedro y San Pablo</t>
  </si>
  <si>
    <t> Día de la Independencia</t>
  </si>
  <si>
    <t> Batalla de Boyaca</t>
  </si>
  <si>
    <t> La asunción de la Virgen</t>
  </si>
  <si>
    <t> Día de la raza</t>
  </si>
  <si>
    <t> Día de Todos los Santos</t>
  </si>
  <si>
    <t> Independencia de Cartagena</t>
  </si>
  <si>
    <t>Día de la Inmaculada Concepción</t>
  </si>
  <si>
    <t>Navidad</t>
  </si>
  <si>
    <t>Año Nuevo</t>
  </si>
  <si>
    <t>Día de los Reyes Magos</t>
  </si>
  <si>
    <t>Día de San José</t>
  </si>
  <si>
    <t>Jueves Santo</t>
  </si>
  <si>
    <t>Viernes Santo</t>
  </si>
  <si>
    <t>Día del Trabajo</t>
  </si>
  <si>
    <t>Día de la Ascensión</t>
  </si>
  <si>
    <t>Corpus Christi</t>
  </si>
  <si>
    <t>Sagrado Corazón</t>
  </si>
  <si>
    <t>San Pedro y San Pablo</t>
  </si>
  <si>
    <t>Día de la Independencia</t>
  </si>
  <si>
    <t>Batalla de Boyacá</t>
  </si>
  <si>
    <t>La asunción de la Virgen</t>
  </si>
  <si>
    <t>Día de la Raza</t>
  </si>
  <si>
    <t>Todos los Santos</t>
  </si>
  <si>
    <t>Independencia de Cartagena</t>
  </si>
  <si>
    <t>Día de Navidad</t>
  </si>
  <si>
    <t>Sagrado Corazón // San Pedro y San Pablo</t>
  </si>
  <si>
    <t>Programa 1: Mercadeo y promoción turística a nivel nacional</t>
  </si>
  <si>
    <t>FNTP-052-2018</t>
  </si>
  <si>
    <t>FNTP-073-2018</t>
  </si>
  <si>
    <t>FNTP-074-2018</t>
  </si>
  <si>
    <t>FNTP-075-2018</t>
  </si>
  <si>
    <t>FNTP-076-2018</t>
  </si>
  <si>
    <t>FNTP-079-2018</t>
  </si>
  <si>
    <t>FNTP-081-2018</t>
  </si>
  <si>
    <t>FNTP-082-2018</t>
  </si>
  <si>
    <t>FNTP-090-2018</t>
  </si>
  <si>
    <t>FNTP-091-2018</t>
  </si>
  <si>
    <t>FNTP-093-2018</t>
  </si>
  <si>
    <t>FNTP-099-2018</t>
  </si>
  <si>
    <t>FNTP-104-2018</t>
  </si>
  <si>
    <t>FNTP-109-2018</t>
  </si>
  <si>
    <t>FNTP-114-2018</t>
  </si>
  <si>
    <t>FNTP-122-2018</t>
  </si>
  <si>
    <t>FNTP-125-2018</t>
  </si>
  <si>
    <t>FNTP-128-2018</t>
  </si>
  <si>
    <t>FNTP-129-2018</t>
  </si>
  <si>
    <t>FNTP-131-2018</t>
  </si>
  <si>
    <t>FNTP-141-2018</t>
  </si>
  <si>
    <t>FNTP-144-2018</t>
  </si>
  <si>
    <t>FNTP-154-2018</t>
  </si>
  <si>
    <t>FNTP-182-2018</t>
  </si>
  <si>
    <t>Promoción De La Ciudad De Villavicencio Como Uno De Los Principales Destinos Del Corredor Turístico Llanos</t>
  </si>
  <si>
    <t>Fortalecimiento De La Promoción De Cartagena, En El Marco Del Evento “+ Cartagena”.</t>
  </si>
  <si>
    <t>Divulgación Y Promoción Turística Del Vii Festival De Jazz De Santa Cruz Mompox Bolívar</t>
  </si>
  <si>
    <t>Promoción Nacional De Nariño Como Destino Turístico Bajo El Eslogan De “Nariño Donde Puedes Soñar”</t>
  </si>
  <si>
    <t>Consolidación Del Centro De Información Turística De Colombia- Citur Mediante La Creación E Integración Del Sistema De Información Turística Regional Cundinamarca- Situr Cundinamarca</t>
  </si>
  <si>
    <t>Bogotá, Capital Mundial Para La Realización De Eventos Internacionales.</t>
  </si>
  <si>
    <t>Bogotá Destino Turístico, Cultural E Innovador 2018” Iii Versión</t>
  </si>
  <si>
    <t>Participación Asociación Hotelera Y Turística De Colombia- Cotelco Nacional En La Versión Xxxviii De La Vitrina Turística De Anato 2019.</t>
  </si>
  <si>
    <t>Segunda Versión De Colombia Travel Expo 2018.</t>
  </si>
  <si>
    <t>Proyecto Promoción De La Guajira En El Marco De La Feria Expoguajira 2018</t>
  </si>
  <si>
    <t>Consolidación Del Sistema De Información Turístico Regional De Colombia- Citur- Mediante La Integración Del Sistema De Información Turístico Regional Del Departamento Del San Andres- Situr- San Andres</t>
  </si>
  <si>
    <t>Consolidación Del Sistema De Información Turístico Regional De Colombia- Citur- Mediante La Integración Del Sistema De Información Turístico Regional Del Departamento Del Guaviare- Situr Guaviare.</t>
  </si>
  <si>
    <t>Apoyo Para La Participación Del Departamento Del Magdalena En La Feria Gastronómica Sabor Barranquilla 2018</t>
  </si>
  <si>
    <t>Promoción De Risaralda Como Destino Turístico De Clase Mundial Competitivo Y Sostenible.</t>
  </si>
  <si>
    <t>Diseño Del Plan Promocional En Redes Digitales Del Municipio De Uribía, La Guajira.</t>
  </si>
  <si>
    <t>Promoción Del Destino Manizales Y Feria No 63</t>
  </si>
  <si>
    <t>Promoción De Los Atractivos Y Productos Turísticos Del Municipio De Santa Cruz De Lorica, Departamento De Córdoba</t>
  </si>
  <si>
    <t>Fortalecimiento Promoción Y Mercadeo Del Festival De Música Colombiana Campo Elías Vargas Duque.</t>
  </si>
  <si>
    <t>Participación En La Xxxviii Vitrina Turística Anato/19 Para Antioquia Arauca Atlántico Bolívar Boy</t>
  </si>
  <si>
    <t>Participación En La Xxxviii Vitrina Turística De Anato 2019 Para Los Departamentos De Amazonas, Caquetá, Choco, Guainía, Guaviare, Putumayo, Vaupés Y Vichada.</t>
  </si>
  <si>
    <t>Promoción De Bogotá Como Destino Turístico Internacional, En El Marco Del Festival De Música Sacra</t>
  </si>
  <si>
    <t>Promoción Nacional De Tumaco Como Destino Turístico Bajo El Eslogan De "Tumaco Tres Tesoros Por Descubrir"</t>
  </si>
  <si>
    <t>Promoción Turística Nacional Del Departamento Del Meta 2018</t>
  </si>
  <si>
    <t>Promoción De Los Atractivos Y Productos Turísticos Del Municipio De El Socorro, Departamento De Santander.</t>
  </si>
  <si>
    <t>Fortalecimiento del Mercadeo y la Promoción turística</t>
  </si>
  <si>
    <t>Programa 5: Banco de proyectos turísticos de promoción.</t>
  </si>
  <si>
    <t>Banco de Proyectos</t>
  </si>
  <si>
    <t>Mercadeo y Promoción Turística Nacional y Regional</t>
  </si>
  <si>
    <t>Mercadeo y Promoción Turística Nacional y Regional - 2018</t>
  </si>
  <si>
    <t>Información Turística</t>
  </si>
  <si>
    <t>NA</t>
  </si>
  <si>
    <t>FNTP-053-2018</t>
  </si>
  <si>
    <t>Promoción Nacional De San Jose De Cúcuta En El Marco De La Feria De Cúcuta 2018</t>
  </si>
  <si>
    <t>FNTP-065-2018</t>
  </si>
  <si>
    <t>Alimentarte Food Festival</t>
  </si>
  <si>
    <t>FNTP-067-2018</t>
  </si>
  <si>
    <t>Pueblear Por Caldas</t>
  </si>
  <si>
    <t>FNTP-068-2018</t>
  </si>
  <si>
    <t>Apoyo Al Bogotá Wine And Food Festival 2018</t>
  </si>
  <si>
    <t>FNTP-078-2018</t>
  </si>
  <si>
    <t>Administración De La Red Nacional De Puntos De Información Turística- Aplicación Móvil</t>
  </si>
  <si>
    <t>Aplazado</t>
  </si>
  <si>
    <t>Precontractual</t>
  </si>
  <si>
    <t>En Ejecución</t>
  </si>
  <si>
    <t>Terminado</t>
  </si>
  <si>
    <t>Liquidado</t>
  </si>
  <si>
    <t>Contratado</t>
  </si>
  <si>
    <t>En contratación</t>
  </si>
  <si>
    <t>Aprobado</t>
  </si>
  <si>
    <t>Valor contratado</t>
  </si>
  <si>
    <t xml:space="preserve">El proponente solicitó comenzar actividades en febrero de 2019 al acabar la temporada alta de turismo 2018 </t>
  </si>
  <si>
    <t>El proyecto se aprobó sujeto a modificaciones por parte del CD por lo tanto, se hizo la modificación de ficha y se está en espera de la aprobación de la Gerencia General.</t>
  </si>
  <si>
    <t>Se están ajustando piezas y diseños para tener el presupuesto final y real para contratar.</t>
  </si>
  <si>
    <t>Se están ajustando las piezas a la nueva imagen gráfica oficial para contratar plan de medios.</t>
  </si>
  <si>
    <t>Se están ajustando las piezas  a la nueva imagen gráfica oficial para contratar plan de medios.</t>
  </si>
  <si>
    <t>A la espera de las piezas que suministra el proponente para contratar el plan de medios.</t>
  </si>
  <si>
    <t>FNTP-132-2018</t>
  </si>
  <si>
    <t>Promoción A Nivel Nacional Y Regional Al Departamento Del Putumayo En El Marco Del Programa Turismo Y Paz.</t>
  </si>
  <si>
    <t>FNTP-145-2018</t>
  </si>
  <si>
    <t>Promoción De Los Atractivos Y Productos Turísticos Del Municipio De San Juan Girón, Departamento De Santander</t>
  </si>
  <si>
    <t>FNTP-146-2018</t>
  </si>
  <si>
    <t>Promoción De Santa Fe De Antioquia Como Destino Turístico</t>
  </si>
  <si>
    <t>FNTP-156-2018</t>
  </si>
  <si>
    <t>Plan De Promoción Y Mercadeo Destino Turístico Cundinamarca Y Región Central 2018</t>
  </si>
  <si>
    <t xml:space="preserve"> FNTP-023-2018</t>
  </si>
  <si>
    <t>Promoción turística nacional del municipio de Leticia 2018</t>
  </si>
  <si>
    <t>Fortalecimiento de la promoción turística</t>
  </si>
  <si>
    <t>Programa 5: Banco de proyectos turísticos de promoción</t>
  </si>
  <si>
    <t>APROBADO</t>
  </si>
  <si>
    <t>N/A</t>
  </si>
  <si>
    <t>mayo a octubre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</si>
</sst>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2" formatCode="_-&quot;$&quot;* #,##0_-;\-&quot;$&quot;* #,##0_-;_-&quot;$&quot;* &quot;-&quot;_-;_-@_-"/>
    <numFmt numFmtId="44" formatCode="_-&quot;$&quot;* #,##0.00_-;\-&quot;$&quot;* #,##0.00_-;_-&quot;$&quot;* &quot;-&quot;??_-;_-@_-"/>
    <numFmt numFmtId="43" formatCode="_-* #,##0.00_-;\-* #,##0.00_-;_-* &quot;-&quot;??_-;_-@_-"/>
    <numFmt numFmtId="164" formatCode="#,##0.00\ &quot;€&quot;;\-#,##0.00\ &quot;€&quot;"/>
    <numFmt numFmtId="165" formatCode="_-* #,##0.00\ _€_-;\-* #,##0.00\ _€_-;_-* &quot;-&quot;??\ _€_-;_-@_-"/>
    <numFmt numFmtId="166" formatCode="_(&quot;$&quot;\ * #,##0.00_);_(&quot;$&quot;\ * \(#,##0.00\);_(&quot;$&quot;\ * &quot;-&quot;??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quot;$&quot;\ #,##0"/>
    <numFmt numFmtId="172" formatCode="dd/mm/yyyy;@"/>
    <numFmt numFmtId="173" formatCode="d/mm/yyyy;@"/>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name val="Arial"/>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sz val="11"/>
      <color indexed="8"/>
      <name val="Calibri"/>
      <family val="2"/>
    </font>
    <font>
      <sz val="10"/>
      <name val="Arial"/>
      <family val="2"/>
    </font>
    <font>
      <sz val="9"/>
      <color indexed="81"/>
      <name val="Tahoma"/>
      <family val="2"/>
    </font>
    <font>
      <sz val="10"/>
      <name val="Arial"/>
      <family val="2"/>
    </font>
    <font>
      <sz val="10"/>
      <color theme="0"/>
      <name val="Arial"/>
      <family val="2"/>
    </font>
    <font>
      <b/>
      <sz val="9"/>
      <name val="Arial"/>
      <family val="2"/>
    </font>
    <font>
      <b/>
      <sz val="11"/>
      <color rgb="FF000000"/>
      <name val="Calibri"/>
      <family val="2"/>
    </font>
    <font>
      <sz val="11"/>
      <color rgb="FF000000"/>
      <name val="Calibri"/>
      <family val="2"/>
    </font>
    <font>
      <b/>
      <sz val="10"/>
      <color theme="0"/>
      <name val="Arial"/>
      <family val="2"/>
    </font>
    <font>
      <sz val="9"/>
      <color theme="1"/>
      <name val="Calibri"/>
      <family val="2"/>
      <scheme val="minor"/>
    </font>
    <font>
      <sz val="10"/>
      <name val="Futura Std Book"/>
      <family val="2"/>
    </font>
    <font>
      <b/>
      <sz val="10"/>
      <name val="Futura Std Book"/>
      <family val="2"/>
    </font>
    <font>
      <b/>
      <sz val="10"/>
      <color rgb="FFA21984"/>
      <name val="Futura Std Book"/>
      <family val="2"/>
    </font>
    <font>
      <sz val="10"/>
      <color theme="1"/>
      <name val="Futura Std Book"/>
      <family val="2"/>
    </font>
    <font>
      <sz val="9"/>
      <name val="Calibri"/>
      <family val="2"/>
      <scheme val="minor"/>
    </font>
    <font>
      <sz val="9"/>
      <color rgb="FFFF0000"/>
      <name val="Calibri"/>
      <family val="2"/>
      <scheme val="minor"/>
    </font>
    <font>
      <b/>
      <sz val="9"/>
      <color rgb="FFFF0000"/>
      <name val="Arial"/>
      <family val="2"/>
    </font>
    <font>
      <sz val="9"/>
      <color rgb="FFFF0000"/>
      <name val="Arial"/>
      <family val="2"/>
    </font>
    <font>
      <sz val="10"/>
      <color rgb="FFFF0000"/>
      <name val="Futura Std Book"/>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s>
  <borders count="3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19">
    <xf numFmtId="0" fontId="0" fillId="0" borderId="0"/>
    <xf numFmtId="43" fontId="6"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167"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166" fontId="9" fillId="0" borderId="0" applyFont="0" applyFill="0" applyBorder="0" applyAlignment="0" applyProtection="0"/>
    <xf numFmtId="0" fontId="5" fillId="0" borderId="0"/>
    <xf numFmtId="0" fontId="23" fillId="0" borderId="0"/>
    <xf numFmtId="44" fontId="3" fillId="0" borderId="0" applyFont="0" applyFill="0" applyBorder="0" applyAlignment="0" applyProtection="0"/>
    <xf numFmtId="9" fontId="24" fillId="0" borderId="0" applyFont="0" applyFill="0" applyBorder="0" applyAlignment="0" applyProtection="0"/>
    <xf numFmtId="42" fontId="26" fillId="0" borderId="0" applyFont="0" applyFill="0" applyBorder="0" applyAlignment="0" applyProtection="0"/>
    <xf numFmtId="0" fontId="2" fillId="0" borderId="0"/>
    <xf numFmtId="0" fontId="1" fillId="0" borderId="0"/>
    <xf numFmtId="166" fontId="1" fillId="0" borderId="0" applyFont="0" applyFill="0" applyBorder="0" applyAlignment="0" applyProtection="0"/>
    <xf numFmtId="9" fontId="1" fillId="0" borderId="0" applyFont="0" applyFill="0" applyBorder="0" applyAlignment="0" applyProtection="0"/>
  </cellStyleXfs>
  <cellXfs count="202">
    <xf numFmtId="0" fontId="0" fillId="0" borderId="0" xfId="0"/>
    <xf numFmtId="0" fontId="15" fillId="2" borderId="10" xfId="5" applyFont="1" applyFill="1" applyBorder="1" applyAlignment="1">
      <alignment horizontal="left" vertical="center" wrapText="1"/>
    </xf>
    <xf numFmtId="0" fontId="10" fillId="2" borderId="0" xfId="5" applyFont="1" applyFill="1"/>
    <xf numFmtId="0" fontId="10" fillId="2" borderId="2" xfId="5" applyFont="1" applyFill="1" applyBorder="1"/>
    <xf numFmtId="0" fontId="5" fillId="2" borderId="0" xfId="5" applyFont="1" applyFill="1"/>
    <xf numFmtId="0" fontId="8" fillId="2" borderId="9" xfId="5" applyFont="1" applyFill="1" applyBorder="1" applyAlignment="1">
      <alignment vertical="center" wrapText="1"/>
    </xf>
    <xf numFmtId="0" fontId="10" fillId="2" borderId="0" xfId="5" applyFont="1" applyFill="1" applyBorder="1"/>
    <xf numFmtId="0" fontId="16" fillId="2" borderId="5" xfId="5" applyFont="1" applyFill="1" applyBorder="1" applyAlignment="1">
      <alignment horizontal="center" vertical="center" wrapText="1"/>
    </xf>
    <xf numFmtId="0" fontId="5" fillId="2" borderId="0" xfId="5" applyFont="1" applyFill="1" applyAlignment="1">
      <alignment vertical="center"/>
    </xf>
    <xf numFmtId="0" fontId="10" fillId="2" borderId="0" xfId="5" applyFont="1" applyFill="1" applyAlignment="1">
      <alignment vertical="center"/>
    </xf>
    <xf numFmtId="0" fontId="8" fillId="2" borderId="1" xfId="5" applyFont="1" applyFill="1" applyBorder="1" applyAlignment="1">
      <alignment vertical="center" wrapText="1"/>
    </xf>
    <xf numFmtId="0" fontId="5" fillId="2" borderId="1" xfId="5" applyFont="1" applyFill="1" applyBorder="1" applyAlignment="1">
      <alignment horizontal="left" vertical="center" wrapText="1"/>
    </xf>
    <xf numFmtId="0" fontId="5" fillId="2" borderId="1" xfId="5" applyFont="1" applyFill="1" applyBorder="1" applyAlignment="1">
      <alignment horizontal="justify" vertical="top" wrapText="1"/>
    </xf>
    <xf numFmtId="9" fontId="5" fillId="2" borderId="1" xfId="5" applyNumberFormat="1" applyFont="1" applyFill="1" applyBorder="1" applyAlignment="1">
      <alignment horizontal="left" vertical="center" wrapText="1"/>
    </xf>
    <xf numFmtId="0" fontId="14" fillId="2" borderId="4" xfId="5" applyFont="1" applyFill="1" applyBorder="1" applyAlignment="1">
      <alignment horizontal="left"/>
    </xf>
    <xf numFmtId="0" fontId="15" fillId="2" borderId="7" xfId="5" applyFont="1" applyFill="1" applyBorder="1" applyAlignment="1">
      <alignment horizontal="left" vertical="top" wrapText="1"/>
    </xf>
    <xf numFmtId="0" fontId="19" fillId="0" borderId="0" xfId="4" applyFont="1"/>
    <xf numFmtId="0" fontId="19" fillId="0" borderId="0" xfId="4" applyFont="1" applyProtection="1">
      <protection hidden="1"/>
    </xf>
    <xf numFmtId="0" fontId="19" fillId="0" borderId="0" xfId="4" applyFont="1" applyAlignment="1"/>
    <xf numFmtId="0" fontId="19" fillId="0" borderId="0" xfId="4" applyFont="1" applyAlignment="1" applyProtection="1">
      <protection hidden="1"/>
    </xf>
    <xf numFmtId="0" fontId="16" fillId="0" borderId="2" xfId="4" applyFont="1" applyBorder="1" applyAlignment="1" applyProtection="1">
      <protection locked="0"/>
    </xf>
    <xf numFmtId="0" fontId="16" fillId="0" borderId="3" xfId="4" applyFont="1" applyBorder="1" applyAlignment="1" applyProtection="1">
      <protection locked="0"/>
    </xf>
    <xf numFmtId="0" fontId="16" fillId="0" borderId="9" xfId="4" applyFont="1" applyBorder="1" applyAlignment="1" applyProtection="1">
      <protection locked="0"/>
    </xf>
    <xf numFmtId="0" fontId="16" fillId="0" borderId="0" xfId="4" applyFont="1" applyBorder="1" applyAlignment="1" applyProtection="1">
      <protection locked="0"/>
    </xf>
    <xf numFmtId="0" fontId="19" fillId="0" borderId="0" xfId="4" applyFont="1" applyProtection="1">
      <protection locked="0"/>
    </xf>
    <xf numFmtId="0" fontId="16" fillId="2" borderId="0" xfId="4" applyFont="1" applyFill="1"/>
    <xf numFmtId="0" fontId="16" fillId="2" borderId="0" xfId="4" applyFont="1" applyFill="1" applyProtection="1">
      <protection hidden="1"/>
    </xf>
    <xf numFmtId="0" fontId="16" fillId="2" borderId="0" xfId="4" applyFont="1" applyFill="1" applyAlignment="1" applyProtection="1">
      <protection hidden="1"/>
    </xf>
    <xf numFmtId="0" fontId="19" fillId="2" borderId="0" xfId="4" applyFont="1" applyFill="1"/>
    <xf numFmtId="0" fontId="19" fillId="2" borderId="0" xfId="4" applyFont="1" applyFill="1" applyProtection="1">
      <protection hidden="1"/>
    </xf>
    <xf numFmtId="0" fontId="19" fillId="2" borderId="0" xfId="4" applyFont="1" applyFill="1" applyAlignment="1" applyProtection="1">
      <protection hidden="1"/>
    </xf>
    <xf numFmtId="0" fontId="19" fillId="2" borderId="0" xfId="4" applyFont="1" applyFill="1" applyAlignment="1"/>
    <xf numFmtId="0" fontId="19" fillId="2" borderId="0" xfId="4" applyFont="1" applyFill="1" applyBorder="1" applyProtection="1">
      <protection locked="0"/>
    </xf>
    <xf numFmtId="0" fontId="21" fillId="2" borderId="0" xfId="4" applyFont="1" applyFill="1" applyBorder="1" applyProtection="1">
      <protection locked="0"/>
    </xf>
    <xf numFmtId="0" fontId="5" fillId="2" borderId="0" xfId="4" applyFont="1" applyFill="1" applyBorder="1" applyAlignment="1" applyProtection="1">
      <alignment horizontal="center"/>
      <protection locked="0"/>
    </xf>
    <xf numFmtId="165" fontId="5" fillId="2" borderId="0" xfId="7" applyFont="1" applyFill="1" applyBorder="1" applyAlignment="1" applyProtection="1">
      <alignment horizontal="left"/>
      <protection locked="0"/>
    </xf>
    <xf numFmtId="9" fontId="5" fillId="2" borderId="0" xfId="8" applyFont="1" applyFill="1" applyBorder="1" applyAlignment="1" applyProtection="1">
      <alignment horizontal="left"/>
      <protection locked="0"/>
    </xf>
    <xf numFmtId="170" fontId="19" fillId="2" borderId="0" xfId="7" applyNumberFormat="1" applyFont="1" applyFill="1" applyProtection="1">
      <protection hidden="1"/>
    </xf>
    <xf numFmtId="169" fontId="5" fillId="2" borderId="0" xfId="6" applyNumberFormat="1" applyFont="1" applyFill="1" applyBorder="1" applyAlignment="1" applyProtection="1">
      <alignment horizontal="center"/>
      <protection locked="0"/>
    </xf>
    <xf numFmtId="9" fontId="5" fillId="2" borderId="0" xfId="8" applyFont="1" applyFill="1" applyBorder="1" applyAlignment="1" applyProtection="1">
      <alignment horizontal="left"/>
    </xf>
    <xf numFmtId="168" fontId="20" fillId="2" borderId="0" xfId="6" applyNumberFormat="1" applyFont="1" applyFill="1" applyBorder="1" applyAlignment="1" applyProtection="1">
      <alignment horizontal="center"/>
      <protection locked="0"/>
    </xf>
    <xf numFmtId="0" fontId="5" fillId="2" borderId="5" xfId="4" applyFont="1" applyFill="1" applyBorder="1" applyAlignment="1" applyProtection="1">
      <alignment horizontal="left"/>
      <protection locked="0"/>
    </xf>
    <xf numFmtId="0" fontId="5" fillId="2" borderId="6" xfId="4" applyFont="1" applyFill="1" applyBorder="1" applyAlignment="1" applyProtection="1">
      <alignment horizontal="left"/>
      <protection locked="0"/>
    </xf>
    <xf numFmtId="0" fontId="16" fillId="2" borderId="0" xfId="4" applyFont="1" applyFill="1" applyAlignment="1">
      <alignment horizontal="center" vertical="center" wrapText="1"/>
    </xf>
    <xf numFmtId="0" fontId="16" fillId="2" borderId="0" xfId="4" applyFont="1" applyFill="1" applyAlignment="1" applyProtection="1">
      <alignment horizontal="center" vertical="center" wrapText="1"/>
      <protection hidden="1"/>
    </xf>
    <xf numFmtId="0" fontId="15" fillId="0" borderId="4" xfId="4" applyFont="1" applyBorder="1" applyAlignment="1" applyProtection="1">
      <protection locked="0"/>
    </xf>
    <xf numFmtId="0" fontId="15" fillId="2" borderId="7" xfId="4" applyFont="1" applyFill="1" applyBorder="1" applyAlignment="1" applyProtection="1">
      <alignment horizontal="left" vertical="top"/>
      <protection locked="0"/>
    </xf>
    <xf numFmtId="0" fontId="15" fillId="0" borderId="10" xfId="4" applyFont="1" applyBorder="1" applyAlignment="1" applyProtection="1">
      <alignment vertical="center"/>
      <protection locked="0"/>
    </xf>
    <xf numFmtId="0" fontId="5" fillId="2" borderId="0" xfId="6" applyNumberFormat="1" applyFont="1" applyFill="1" applyBorder="1" applyAlignment="1" applyProtection="1">
      <alignment horizontal="center"/>
      <protection locked="0"/>
    </xf>
    <xf numFmtId="0" fontId="5" fillId="2" borderId="1" xfId="4" applyFont="1" applyFill="1" applyBorder="1" applyAlignment="1" applyProtection="1">
      <alignment horizontal="left" vertical="justify"/>
      <protection locked="0"/>
    </xf>
    <xf numFmtId="0" fontId="8" fillId="2" borderId="1" xfId="4" applyFont="1" applyFill="1" applyBorder="1" applyAlignment="1" applyProtection="1">
      <alignment horizontal="center" vertical="center"/>
      <protection locked="0"/>
    </xf>
    <xf numFmtId="0" fontId="8" fillId="2" borderId="1" xfId="4" applyFont="1" applyFill="1" applyBorder="1" applyAlignment="1" applyProtection="1">
      <alignment horizontal="center" vertical="top" wrapText="1"/>
      <protection locked="0"/>
    </xf>
    <xf numFmtId="0" fontId="5" fillId="2" borderId="1" xfId="4" applyFont="1" applyFill="1" applyBorder="1" applyAlignment="1" applyProtection="1">
      <alignment horizontal="center" vertical="top" wrapText="1"/>
      <protection locked="0"/>
    </xf>
    <xf numFmtId="0" fontId="17" fillId="7" borderId="13" xfId="4" applyFont="1" applyFill="1" applyBorder="1" applyAlignment="1">
      <alignment vertical="center" wrapText="1"/>
    </xf>
    <xf numFmtId="0" fontId="17" fillId="7" borderId="13" xfId="4" applyFont="1" applyFill="1" applyBorder="1" applyAlignment="1" applyProtection="1">
      <alignment horizontal="center" vertical="center" wrapText="1"/>
      <protection locked="0"/>
    </xf>
    <xf numFmtId="0" fontId="20" fillId="6" borderId="14" xfId="4" applyFont="1" applyFill="1" applyBorder="1" applyAlignment="1" applyProtection="1">
      <alignment horizontal="left" vertical="center" wrapText="1"/>
      <protection locked="0"/>
    </xf>
    <xf numFmtId="0" fontId="17" fillId="7" borderId="16" xfId="4" applyFont="1" applyFill="1" applyBorder="1" applyAlignment="1" applyProtection="1">
      <alignment horizontal="center" vertical="center" wrapText="1"/>
      <protection locked="0"/>
    </xf>
    <xf numFmtId="0" fontId="8" fillId="7" borderId="17" xfId="4" applyFont="1" applyFill="1" applyBorder="1" applyAlignment="1" applyProtection="1">
      <alignment horizontal="center" vertical="center"/>
      <protection locked="0"/>
    </xf>
    <xf numFmtId="0" fontId="5" fillId="0" borderId="9" xfId="4" applyFont="1" applyBorder="1" applyAlignment="1" applyProtection="1">
      <alignment vertical="center" wrapText="1"/>
    </xf>
    <xf numFmtId="0" fontId="5" fillId="3" borderId="9" xfId="4" applyFont="1" applyFill="1" applyBorder="1" applyAlignment="1" applyProtection="1">
      <alignment vertical="center"/>
    </xf>
    <xf numFmtId="0" fontId="5" fillId="4" borderId="9" xfId="4" applyFont="1" applyFill="1" applyBorder="1" applyAlignment="1" applyProtection="1">
      <alignment vertical="center"/>
    </xf>
    <xf numFmtId="0" fontId="5" fillId="5" borderId="9" xfId="4" applyFont="1" applyFill="1" applyBorder="1" applyAlignment="1" applyProtection="1">
      <alignment vertical="center"/>
    </xf>
    <xf numFmtId="0" fontId="5" fillId="0" borderId="5" xfId="4" applyFont="1" applyBorder="1" applyAlignment="1" applyProtection="1">
      <alignment vertical="center"/>
    </xf>
    <xf numFmtId="0" fontId="19" fillId="2" borderId="2" xfId="4" applyFont="1" applyFill="1" applyBorder="1" applyProtection="1">
      <protection locked="0"/>
    </xf>
    <xf numFmtId="0" fontId="19" fillId="2" borderId="3" xfId="4" applyFont="1" applyFill="1" applyBorder="1" applyProtection="1">
      <protection locked="0"/>
    </xf>
    <xf numFmtId="0" fontId="19" fillId="2" borderId="4" xfId="4" applyFont="1" applyFill="1" applyBorder="1" applyProtection="1">
      <protection locked="0"/>
    </xf>
    <xf numFmtId="0" fontId="19" fillId="2" borderId="9" xfId="4" applyFont="1" applyFill="1" applyBorder="1" applyProtection="1">
      <protection locked="0"/>
    </xf>
    <xf numFmtId="0" fontId="19" fillId="2" borderId="10" xfId="4" applyFont="1" applyFill="1" applyBorder="1" applyProtection="1">
      <protection locked="0"/>
    </xf>
    <xf numFmtId="0" fontId="5" fillId="2" borderId="9" xfId="4" applyFont="1" applyFill="1" applyBorder="1" applyAlignment="1" applyProtection="1">
      <alignment horizontal="left" vertical="justify"/>
      <protection locked="0"/>
    </xf>
    <xf numFmtId="9" fontId="5" fillId="2" borderId="10" xfId="8" applyFont="1" applyFill="1" applyBorder="1" applyAlignment="1" applyProtection="1">
      <alignment horizontal="left"/>
      <protection locked="0"/>
    </xf>
    <xf numFmtId="0" fontId="5" fillId="2" borderId="9" xfId="4" applyFont="1" applyFill="1" applyBorder="1" applyAlignment="1" applyProtection="1">
      <alignment horizontal="center" vertical="justify"/>
      <protection locked="0"/>
    </xf>
    <xf numFmtId="0" fontId="5" fillId="2" borderId="5" xfId="4" applyFont="1" applyFill="1" applyBorder="1" applyAlignment="1" applyProtection="1">
      <alignment horizontal="center" vertical="justify"/>
      <protection locked="0"/>
    </xf>
    <xf numFmtId="0" fontId="19" fillId="2" borderId="6" xfId="4" applyFont="1" applyFill="1" applyBorder="1" applyProtection="1">
      <protection locked="0"/>
    </xf>
    <xf numFmtId="0" fontId="19" fillId="2" borderId="7" xfId="4" applyFont="1" applyFill="1" applyBorder="1" applyProtection="1">
      <protection locked="0"/>
    </xf>
    <xf numFmtId="9" fontId="20" fillId="2" borderId="1" xfId="13" applyFont="1" applyFill="1" applyBorder="1" applyAlignment="1" applyProtection="1">
      <alignment horizontal="center"/>
      <protection locked="0"/>
    </xf>
    <xf numFmtId="0" fontId="15" fillId="2" borderId="0" xfId="0" applyFont="1" applyFill="1"/>
    <xf numFmtId="0" fontId="15" fillId="2" borderId="0" xfId="0" applyFont="1" applyFill="1" applyAlignment="1">
      <alignment vertical="center"/>
    </xf>
    <xf numFmtId="0" fontId="15" fillId="2" borderId="0" xfId="0" applyFont="1" applyFill="1" applyAlignment="1">
      <alignment horizontal="left" vertical="center" indent="1"/>
    </xf>
    <xf numFmtId="14" fontId="15" fillId="0" borderId="21" xfId="9" applyNumberFormat="1" applyFont="1" applyFill="1" applyBorder="1" applyAlignment="1">
      <alignment horizontal="center" vertical="center" wrapText="1"/>
    </xf>
    <xf numFmtId="9" fontId="27" fillId="8" borderId="1" xfId="13" applyFont="1" applyFill="1" applyBorder="1" applyAlignment="1" applyProtection="1">
      <alignment horizontal="center"/>
      <protection locked="0"/>
    </xf>
    <xf numFmtId="0" fontId="15" fillId="0" borderId="21" xfId="0" applyFont="1" applyFill="1" applyBorder="1" applyAlignment="1">
      <alignment vertical="center" wrapText="1"/>
    </xf>
    <xf numFmtId="0" fontId="15" fillId="0" borderId="21" xfId="0" applyFont="1" applyFill="1" applyBorder="1" applyAlignment="1">
      <alignment horizontal="left" vertical="center" wrapText="1"/>
    </xf>
    <xf numFmtId="0" fontId="15" fillId="0" borderId="21" xfId="0" applyFont="1" applyFill="1" applyBorder="1" applyAlignment="1">
      <alignment wrapText="1"/>
    </xf>
    <xf numFmtId="42" fontId="15" fillId="0" borderId="21" xfId="14" applyFont="1" applyFill="1" applyBorder="1" applyAlignment="1">
      <alignment horizontal="left" vertical="center" wrapText="1"/>
    </xf>
    <xf numFmtId="9" fontId="15" fillId="0" borderId="21" xfId="13" applyFont="1" applyFill="1" applyBorder="1" applyAlignment="1">
      <alignment horizontal="center" vertical="center" wrapText="1"/>
    </xf>
    <xf numFmtId="0" fontId="15" fillId="0" borderId="21" xfId="0" applyFont="1" applyFill="1" applyBorder="1" applyAlignment="1">
      <alignment horizontal="center" vertical="center" wrapText="1"/>
    </xf>
    <xf numFmtId="14" fontId="15" fillId="0" borderId="21" xfId="17" applyNumberFormat="1" applyFont="1" applyFill="1" applyBorder="1" applyAlignment="1">
      <alignment horizontal="center" vertical="center" wrapText="1"/>
    </xf>
    <xf numFmtId="0" fontId="29" fillId="0" borderId="24" xfId="0" applyFont="1" applyBorder="1" applyAlignment="1">
      <alignment horizontal="left" vertical="center"/>
    </xf>
    <xf numFmtId="0" fontId="29" fillId="0" borderId="24" xfId="0" applyFont="1" applyBorder="1" applyAlignment="1">
      <alignment horizontal="center" vertical="center"/>
    </xf>
    <xf numFmtId="172" fontId="30" fillId="0" borderId="0" xfId="0" applyNumberFormat="1" applyFont="1" applyAlignment="1">
      <alignment horizontal="center" vertical="center"/>
    </xf>
    <xf numFmtId="0" fontId="0" fillId="0" borderId="24" xfId="0" applyBorder="1"/>
    <xf numFmtId="172" fontId="30" fillId="0" borderId="24" xfId="0" applyNumberFormat="1" applyFont="1" applyBorder="1" applyAlignment="1">
      <alignment horizontal="center" vertical="center"/>
    </xf>
    <xf numFmtId="0" fontId="30" fillId="0" borderId="0" xfId="0" applyFont="1" applyAlignment="1">
      <alignment vertical="center"/>
    </xf>
    <xf numFmtId="0" fontId="30" fillId="0" borderId="24" xfId="0" applyFont="1" applyBorder="1" applyAlignment="1">
      <alignment vertical="center"/>
    </xf>
    <xf numFmtId="42" fontId="15" fillId="0" borderId="21" xfId="14" applyFont="1" applyFill="1" applyBorder="1" applyAlignment="1">
      <alignment horizontal="center" vertical="center" wrapText="1"/>
    </xf>
    <xf numFmtId="171" fontId="15" fillId="0" borderId="21" xfId="0" applyNumberFormat="1" applyFont="1" applyFill="1" applyBorder="1" applyAlignment="1">
      <alignment horizontal="right" vertical="center" wrapText="1"/>
    </xf>
    <xf numFmtId="14" fontId="32" fillId="0" borderId="21" xfId="0" applyNumberFormat="1" applyFont="1" applyFill="1" applyBorder="1" applyAlignment="1">
      <alignment horizontal="center" vertical="center"/>
    </xf>
    <xf numFmtId="14" fontId="32" fillId="0" borderId="21" xfId="0" applyNumberFormat="1" applyFont="1" applyBorder="1" applyAlignment="1">
      <alignment horizontal="center" vertical="center"/>
    </xf>
    <xf numFmtId="0" fontId="33" fillId="2" borderId="0" xfId="0" applyFont="1" applyFill="1" applyAlignment="1">
      <alignment horizontal="left" vertical="center" indent="1"/>
    </xf>
    <xf numFmtId="0" fontId="33" fillId="2" borderId="0" xfId="0" applyFont="1" applyFill="1"/>
    <xf numFmtId="0" fontId="33" fillId="2" borderId="0" xfId="0" applyFont="1" applyFill="1" applyAlignment="1">
      <alignment wrapText="1"/>
    </xf>
    <xf numFmtId="0" fontId="33" fillId="0" borderId="21" xfId="0" applyFont="1" applyFill="1" applyBorder="1" applyAlignment="1">
      <alignment horizontal="left" vertical="center" wrapText="1"/>
    </xf>
    <xf numFmtId="0" fontId="33" fillId="0" borderId="21" xfId="0" applyFont="1" applyBorder="1" applyAlignment="1">
      <alignment horizontal="left" vertical="center" wrapText="1"/>
    </xf>
    <xf numFmtId="173" fontId="36" fillId="0" borderId="21" xfId="0" applyNumberFormat="1" applyFont="1" applyFill="1" applyBorder="1" applyAlignment="1">
      <alignment horizontal="center" vertical="center" wrapText="1"/>
    </xf>
    <xf numFmtId="0" fontId="36" fillId="0" borderId="21" xfId="0" applyFont="1" applyBorder="1" applyAlignment="1">
      <alignment horizontal="left" vertical="center" wrapText="1"/>
    </xf>
    <xf numFmtId="0" fontId="36" fillId="0" borderId="22" xfId="0" applyFont="1" applyFill="1" applyBorder="1" applyAlignment="1">
      <alignment horizontal="left" vertical="center"/>
    </xf>
    <xf numFmtId="0" fontId="36" fillId="0" borderId="21" xfId="0" applyFont="1" applyFill="1" applyBorder="1" applyAlignment="1">
      <alignment horizontal="left" vertical="center" wrapText="1"/>
    </xf>
    <xf numFmtId="0" fontId="36" fillId="0" borderId="25" xfId="0" applyFont="1" applyFill="1" applyBorder="1" applyAlignment="1">
      <alignment horizontal="left" vertical="center"/>
    </xf>
    <xf numFmtId="0" fontId="33" fillId="0" borderId="26" xfId="0" applyFont="1" applyBorder="1" applyAlignment="1">
      <alignment horizontal="left" vertical="center" wrapText="1"/>
    </xf>
    <xf numFmtId="173" fontId="33" fillId="0" borderId="21" xfId="0" applyNumberFormat="1" applyFont="1" applyFill="1" applyBorder="1" applyAlignment="1">
      <alignment horizontal="center" vertical="center" wrapText="1"/>
    </xf>
    <xf numFmtId="173" fontId="36" fillId="0" borderId="26" xfId="0" applyNumberFormat="1" applyFont="1" applyFill="1" applyBorder="1" applyAlignment="1">
      <alignment horizontal="center" vertical="center" wrapText="1"/>
    </xf>
    <xf numFmtId="0" fontId="15" fillId="0" borderId="26" xfId="0" applyFont="1" applyFill="1" applyBorder="1" applyAlignment="1">
      <alignment horizontal="left" vertical="center" wrapText="1"/>
    </xf>
    <xf numFmtId="0" fontId="36" fillId="0" borderId="21" xfId="0" applyFont="1" applyBorder="1" applyAlignment="1">
      <alignment vertical="center" wrapText="1"/>
    </xf>
    <xf numFmtId="0" fontId="36" fillId="0" borderId="21" xfId="0" applyFont="1" applyFill="1" applyBorder="1" applyAlignment="1">
      <alignment vertical="center" wrapText="1"/>
    </xf>
    <xf numFmtId="0" fontId="36" fillId="0" borderId="26" xfId="0" applyFont="1" applyBorder="1" applyAlignment="1">
      <alignment horizontal="left" vertical="center" wrapText="1"/>
    </xf>
    <xf numFmtId="0" fontId="36" fillId="0" borderId="26" xfId="0" applyFont="1" applyBorder="1" applyAlignment="1">
      <alignment vertical="center" wrapText="1"/>
    </xf>
    <xf numFmtId="171" fontId="36" fillId="0" borderId="21" xfId="0" applyNumberFormat="1" applyFont="1" applyFill="1" applyBorder="1" applyAlignment="1">
      <alignment horizontal="right" vertical="center" wrapText="1"/>
    </xf>
    <xf numFmtId="171" fontId="36" fillId="0" borderId="26" xfId="0" applyNumberFormat="1" applyFont="1" applyFill="1" applyBorder="1" applyAlignment="1">
      <alignment horizontal="right" vertical="center" wrapText="1"/>
    </xf>
    <xf numFmtId="0" fontId="36" fillId="0" borderId="23" xfId="0" applyFont="1" applyFill="1" applyBorder="1" applyAlignment="1">
      <alignment horizontal="left" vertical="center"/>
    </xf>
    <xf numFmtId="0" fontId="36" fillId="0" borderId="23" xfId="0" applyFont="1" applyFill="1" applyBorder="1" applyAlignment="1">
      <alignment horizontal="left" vertical="center" wrapText="1"/>
    </xf>
    <xf numFmtId="0" fontId="36" fillId="0" borderId="27" xfId="0" applyFont="1" applyFill="1" applyBorder="1" applyAlignment="1">
      <alignment horizontal="left" vertical="center" wrapText="1"/>
    </xf>
    <xf numFmtId="0" fontId="35" fillId="7" borderId="36" xfId="0" applyFont="1" applyFill="1" applyBorder="1" applyAlignment="1">
      <alignment horizontal="center" vertical="center" wrapText="1"/>
    </xf>
    <xf numFmtId="0" fontId="35" fillId="7" borderId="37" xfId="0" applyFont="1" applyFill="1" applyBorder="1" applyAlignment="1">
      <alignment horizontal="center" vertical="center" wrapText="1"/>
    </xf>
    <xf numFmtId="0" fontId="35" fillId="7" borderId="31" xfId="0" applyFont="1" applyFill="1" applyBorder="1" applyAlignment="1">
      <alignment horizontal="center" vertical="center" wrapText="1"/>
    </xf>
    <xf numFmtId="9" fontId="15" fillId="0" borderId="26" xfId="13" applyFont="1" applyFill="1" applyBorder="1" applyAlignment="1">
      <alignment horizontal="center" vertical="center" wrapText="1"/>
    </xf>
    <xf numFmtId="171" fontId="15" fillId="0" borderId="21" xfId="0" applyNumberFormat="1" applyFont="1" applyFill="1" applyBorder="1" applyAlignment="1">
      <alignment horizontal="center" vertical="center" wrapText="1"/>
    </xf>
    <xf numFmtId="171" fontId="15" fillId="0" borderId="26" xfId="0" applyNumberFormat="1" applyFont="1" applyFill="1" applyBorder="1" applyAlignment="1">
      <alignment horizontal="center" vertical="center" wrapText="1"/>
    </xf>
    <xf numFmtId="173" fontId="37" fillId="0" borderId="21" xfId="0" applyNumberFormat="1" applyFont="1" applyBorder="1" applyAlignment="1">
      <alignment horizontal="center" vertical="center"/>
    </xf>
    <xf numFmtId="14" fontId="37" fillId="0" borderId="21" xfId="0" applyNumberFormat="1" applyFont="1" applyBorder="1" applyAlignment="1">
      <alignment horizontal="center" vertical="center"/>
    </xf>
    <xf numFmtId="0" fontId="33" fillId="2" borderId="21" xfId="0" applyFont="1" applyFill="1" applyBorder="1"/>
    <xf numFmtId="0" fontId="33" fillId="0" borderId="21" xfId="0" applyFont="1" applyBorder="1" applyAlignment="1">
      <alignment vertical="center" wrapText="1"/>
    </xf>
    <xf numFmtId="171" fontId="33" fillId="0" borderId="21" xfId="0" applyNumberFormat="1" applyFont="1" applyFill="1" applyBorder="1" applyAlignment="1">
      <alignment horizontal="right" vertical="center" wrapText="1"/>
    </xf>
    <xf numFmtId="173" fontId="37" fillId="0" borderId="21" xfId="0" applyNumberFormat="1" applyFont="1" applyFill="1" applyBorder="1" applyAlignment="1">
      <alignment horizontal="center" vertical="center"/>
    </xf>
    <xf numFmtId="14" fontId="37" fillId="0" borderId="21" xfId="0" applyNumberFormat="1" applyFont="1" applyFill="1" applyBorder="1" applyAlignment="1">
      <alignment horizontal="center" vertical="center"/>
    </xf>
    <xf numFmtId="1" fontId="28" fillId="0" borderId="21" xfId="9" applyNumberFormat="1" applyFont="1" applyFill="1" applyBorder="1" applyAlignment="1">
      <alignment horizontal="center" vertical="center" wrapText="1"/>
    </xf>
    <xf numFmtId="0" fontId="33" fillId="2" borderId="23" xfId="0" applyFont="1" applyFill="1" applyBorder="1" applyAlignment="1">
      <alignment vertical="center"/>
    </xf>
    <xf numFmtId="0" fontId="33" fillId="9" borderId="21" xfId="0" applyFont="1" applyFill="1" applyBorder="1"/>
    <xf numFmtId="14" fontId="38" fillId="0" borderId="21" xfId="0" applyNumberFormat="1" applyFont="1" applyFill="1" applyBorder="1" applyAlignment="1">
      <alignment horizontal="center" vertical="center"/>
    </xf>
    <xf numFmtId="1" fontId="39" fillId="0" borderId="21" xfId="9" applyNumberFormat="1" applyFont="1" applyFill="1" applyBorder="1" applyAlignment="1">
      <alignment horizontal="center" vertical="center" wrapText="1"/>
    </xf>
    <xf numFmtId="0" fontId="38" fillId="0" borderId="21" xfId="0" applyFont="1" applyFill="1" applyBorder="1" applyAlignment="1">
      <alignment horizontal="center" vertical="center"/>
    </xf>
    <xf numFmtId="0" fontId="41" fillId="0" borderId="23" xfId="0" applyFont="1" applyFill="1" applyBorder="1" applyAlignment="1">
      <alignment horizontal="left" vertical="center"/>
    </xf>
    <xf numFmtId="171" fontId="40" fillId="0" borderId="21" xfId="0" applyNumberFormat="1" applyFont="1" applyFill="1" applyBorder="1" applyAlignment="1">
      <alignment horizontal="right" vertical="center" wrapText="1"/>
    </xf>
    <xf numFmtId="14" fontId="38" fillId="0" borderId="26" xfId="0" applyNumberFormat="1" applyFont="1" applyFill="1" applyBorder="1" applyAlignment="1">
      <alignment horizontal="center" vertical="center"/>
    </xf>
    <xf numFmtId="1" fontId="39" fillId="0" borderId="26" xfId="9" applyNumberFormat="1" applyFont="1" applyFill="1" applyBorder="1" applyAlignment="1">
      <alignment horizontal="center" vertical="center" wrapText="1"/>
    </xf>
    <xf numFmtId="9" fontId="27" fillId="2" borderId="1" xfId="13" applyFont="1" applyFill="1" applyBorder="1" applyAlignment="1" applyProtection="1">
      <alignment horizontal="center"/>
      <protection locked="0"/>
    </xf>
    <xf numFmtId="0" fontId="13" fillId="2" borderId="3" xfId="5" applyFont="1" applyFill="1" applyBorder="1" applyAlignment="1">
      <alignment horizontal="center" vertical="center" wrapText="1"/>
    </xf>
    <xf numFmtId="0" fontId="13" fillId="2" borderId="3" xfId="5" applyFont="1" applyFill="1" applyBorder="1" applyAlignment="1">
      <alignment horizontal="center" vertical="center"/>
    </xf>
    <xf numFmtId="0" fontId="13" fillId="2" borderId="0" xfId="5" applyFont="1" applyFill="1" applyBorder="1" applyAlignment="1">
      <alignment horizontal="center" vertical="center"/>
    </xf>
    <xf numFmtId="0" fontId="13" fillId="2" borderId="6" xfId="5" applyFont="1" applyFill="1" applyBorder="1" applyAlignment="1">
      <alignment horizontal="center" vertical="center"/>
    </xf>
    <xf numFmtId="0" fontId="5" fillId="2" borderId="1" xfId="5" applyFont="1" applyFill="1" applyBorder="1" applyAlignment="1">
      <alignment horizontal="justify" vertical="center" wrapText="1"/>
    </xf>
    <xf numFmtId="0" fontId="17" fillId="7" borderId="1" xfId="0" applyFont="1" applyFill="1" applyBorder="1" applyAlignment="1">
      <alignment horizontal="left" vertical="center" wrapText="1"/>
    </xf>
    <xf numFmtId="0" fontId="17" fillId="7" borderId="11" xfId="0" applyFont="1" applyFill="1" applyBorder="1" applyAlignment="1">
      <alignment horizontal="left" vertical="center" wrapText="1"/>
    </xf>
    <xf numFmtId="0" fontId="17" fillId="7" borderId="7" xfId="0" applyFont="1" applyFill="1" applyBorder="1" applyAlignment="1">
      <alignment horizontal="justify" vertical="center" wrapText="1"/>
    </xf>
    <xf numFmtId="0" fontId="17" fillId="7" borderId="8" xfId="0" applyFont="1" applyFill="1" applyBorder="1" applyAlignment="1">
      <alignment horizontal="justify" vertical="center" wrapText="1"/>
    </xf>
    <xf numFmtId="0" fontId="5" fillId="2" borderId="1" xfId="5" applyFont="1" applyFill="1" applyBorder="1" applyAlignment="1">
      <alignment horizontal="left" vertical="center" wrapText="1"/>
    </xf>
    <xf numFmtId="0" fontId="8" fillId="2" borderId="1" xfId="5" applyFont="1" applyFill="1" applyBorder="1" applyAlignment="1">
      <alignment horizontal="left" vertical="center" wrapText="1"/>
    </xf>
    <xf numFmtId="0" fontId="5" fillId="2" borderId="1" xfId="5" applyFont="1" applyFill="1" applyBorder="1" applyAlignment="1">
      <alignment horizontal="left" wrapText="1"/>
    </xf>
    <xf numFmtId="0" fontId="17" fillId="7" borderId="1" xfId="5" applyFont="1" applyFill="1" applyBorder="1" applyAlignment="1">
      <alignment horizontal="center" vertical="center" wrapText="1"/>
    </xf>
    <xf numFmtId="0" fontId="5" fillId="0" borderId="0" xfId="4" applyFont="1" applyBorder="1" applyAlignment="1" applyProtection="1">
      <alignment vertical="center" wrapText="1"/>
    </xf>
    <xf numFmtId="0" fontId="5" fillId="0" borderId="10" xfId="4" applyFont="1" applyBorder="1" applyAlignment="1" applyProtection="1">
      <alignment vertical="center" wrapText="1"/>
    </xf>
    <xf numFmtId="0" fontId="5" fillId="0" borderId="6" xfId="4" applyFont="1" applyBorder="1" applyAlignment="1" applyProtection="1">
      <alignment vertical="center" wrapText="1"/>
    </xf>
    <xf numFmtId="0" fontId="5" fillId="0" borderId="7" xfId="4" applyFont="1" applyBorder="1" applyAlignment="1" applyProtection="1">
      <alignment vertical="center" wrapText="1"/>
    </xf>
    <xf numFmtId="0" fontId="5" fillId="2" borderId="1" xfId="4" applyFont="1" applyFill="1" applyBorder="1" applyAlignment="1" applyProtection="1">
      <alignment horizontal="center" vertical="center" wrapText="1"/>
      <protection locked="0"/>
    </xf>
    <xf numFmtId="0" fontId="19" fillId="2" borderId="9" xfId="4" applyFont="1" applyFill="1" applyBorder="1" applyAlignment="1" applyProtection="1">
      <alignment horizontal="right"/>
      <protection locked="0"/>
    </xf>
    <xf numFmtId="0" fontId="19" fillId="2" borderId="0" xfId="4" applyFont="1" applyFill="1" applyBorder="1" applyAlignment="1" applyProtection="1">
      <alignment horizontal="right"/>
      <protection locked="0"/>
    </xf>
    <xf numFmtId="0" fontId="12" fillId="7" borderId="18" xfId="4" applyFont="1" applyFill="1" applyBorder="1" applyAlignment="1" applyProtection="1">
      <alignment horizontal="center"/>
      <protection locked="0"/>
    </xf>
    <xf numFmtId="0" fontId="12" fillId="7" borderId="19" xfId="4" applyFont="1" applyFill="1" applyBorder="1" applyAlignment="1" applyProtection="1">
      <alignment horizontal="center"/>
      <protection locked="0"/>
    </xf>
    <xf numFmtId="0" fontId="12" fillId="7" borderId="20" xfId="4" applyFont="1" applyFill="1" applyBorder="1" applyAlignment="1" applyProtection="1">
      <alignment horizontal="center"/>
      <protection locked="0"/>
    </xf>
    <xf numFmtId="0" fontId="22" fillId="2" borderId="2" xfId="4" applyFont="1" applyFill="1" applyBorder="1" applyAlignment="1" applyProtection="1">
      <alignment vertical="top" wrapText="1"/>
      <protection locked="0"/>
    </xf>
    <xf numFmtId="0" fontId="22" fillId="2" borderId="3" xfId="4" applyFont="1" applyFill="1" applyBorder="1" applyAlignment="1" applyProtection="1">
      <alignment vertical="top" wrapText="1"/>
      <protection locked="0"/>
    </xf>
    <xf numFmtId="0" fontId="22" fillId="2" borderId="4" xfId="4" applyFont="1" applyFill="1" applyBorder="1" applyAlignment="1" applyProtection="1">
      <alignment vertical="top" wrapText="1"/>
      <protection locked="0"/>
    </xf>
    <xf numFmtId="0" fontId="20" fillId="2" borderId="9" xfId="4" applyFont="1" applyFill="1" applyBorder="1" applyAlignment="1">
      <alignment vertical="top" wrapText="1"/>
    </xf>
    <xf numFmtId="0" fontId="20" fillId="2" borderId="0" xfId="4" applyFont="1" applyFill="1" applyBorder="1" applyAlignment="1">
      <alignment vertical="top" wrapText="1"/>
    </xf>
    <xf numFmtId="0" fontId="20" fillId="2" borderId="10" xfId="4" applyFont="1" applyFill="1" applyBorder="1" applyAlignment="1">
      <alignment vertical="top" wrapText="1"/>
    </xf>
    <xf numFmtId="9" fontId="31" fillId="8" borderId="1" xfId="13" applyFont="1" applyFill="1" applyBorder="1" applyAlignment="1" applyProtection="1">
      <alignment horizontal="center" vertical="center" wrapText="1"/>
      <protection locked="0"/>
    </xf>
    <xf numFmtId="0" fontId="5" fillId="2" borderId="9" xfId="4" applyFont="1" applyFill="1" applyBorder="1" applyAlignment="1" applyProtection="1">
      <alignment horizontal="center" vertical="justify"/>
      <protection locked="0"/>
    </xf>
    <xf numFmtId="0" fontId="5" fillId="2" borderId="0" xfId="4" applyFont="1" applyFill="1" applyBorder="1" applyAlignment="1" applyProtection="1">
      <alignment horizontal="center" vertical="justify"/>
      <protection locked="0"/>
    </xf>
    <xf numFmtId="0" fontId="8" fillId="6" borderId="18" xfId="4" applyFont="1" applyFill="1" applyBorder="1" applyAlignment="1" applyProtection="1">
      <alignment horizontal="left" vertical="top" wrapText="1"/>
      <protection locked="0"/>
    </xf>
    <xf numFmtId="0" fontId="8" fillId="6" borderId="19" xfId="4" applyFont="1" applyFill="1" applyBorder="1" applyAlignment="1" applyProtection="1">
      <alignment horizontal="left" vertical="top" wrapText="1"/>
      <protection locked="0"/>
    </xf>
    <xf numFmtId="0" fontId="8" fillId="6" borderId="20" xfId="4" applyFont="1" applyFill="1" applyBorder="1" applyAlignment="1" applyProtection="1">
      <alignment horizontal="left" vertical="top" wrapText="1"/>
      <protection locked="0"/>
    </xf>
    <xf numFmtId="0" fontId="17" fillId="7" borderId="15" xfId="4" applyFont="1" applyFill="1" applyBorder="1" applyAlignment="1">
      <alignment horizontal="left" vertical="center" wrapText="1"/>
    </xf>
    <xf numFmtId="0" fontId="17" fillId="7" borderId="16" xfId="4" applyFont="1" applyFill="1" applyBorder="1" applyAlignment="1">
      <alignment horizontal="left" vertical="center" wrapText="1"/>
    </xf>
    <xf numFmtId="0" fontId="17" fillId="7" borderId="16" xfId="4" applyFont="1" applyFill="1" applyBorder="1" applyAlignment="1" applyProtection="1">
      <alignment horizontal="center" vertical="center"/>
      <protection locked="0"/>
    </xf>
    <xf numFmtId="9" fontId="5" fillId="2" borderId="1" xfId="4" applyNumberFormat="1" applyFont="1" applyFill="1" applyBorder="1" applyAlignment="1" applyProtection="1">
      <alignment horizontal="center" vertical="center" wrapText="1"/>
      <protection locked="0"/>
    </xf>
    <xf numFmtId="0" fontId="8" fillId="0" borderId="0" xfId="4" applyFont="1" applyAlignment="1" applyProtection="1">
      <alignment horizontal="center"/>
      <protection locked="0"/>
    </xf>
    <xf numFmtId="0" fontId="16" fillId="0" borderId="0" xfId="4" applyFont="1" applyAlignment="1" applyProtection="1">
      <alignment horizontal="center"/>
      <protection locked="0"/>
    </xf>
    <xf numFmtId="0" fontId="17" fillId="7" borderId="12" xfId="4" applyFont="1" applyFill="1" applyBorder="1" applyAlignment="1">
      <alignment horizontal="left" vertical="center" wrapText="1"/>
    </xf>
    <xf numFmtId="0" fontId="17" fillId="7" borderId="13" xfId="4" applyFont="1" applyFill="1" applyBorder="1" applyAlignment="1">
      <alignment horizontal="left" vertical="center" wrapText="1"/>
    </xf>
    <xf numFmtId="0" fontId="17" fillId="7" borderId="13" xfId="4" applyFont="1" applyFill="1" applyBorder="1" applyAlignment="1" applyProtection="1">
      <alignment horizontal="center" vertical="center"/>
      <protection locked="0"/>
    </xf>
    <xf numFmtId="0" fontId="11" fillId="0" borderId="3" xfId="4" applyFont="1" applyBorder="1" applyAlignment="1" applyProtection="1">
      <alignment horizontal="center" vertical="center" wrapText="1"/>
      <protection locked="0"/>
    </xf>
    <xf numFmtId="0" fontId="11" fillId="0" borderId="3" xfId="4" applyFont="1" applyBorder="1" applyAlignment="1" applyProtection="1">
      <alignment horizontal="center" vertical="center"/>
      <protection locked="0"/>
    </xf>
    <xf numFmtId="0" fontId="11" fillId="0" borderId="0" xfId="4" applyFont="1" applyBorder="1" applyAlignment="1" applyProtection="1">
      <alignment horizontal="center" vertical="center"/>
      <protection locked="0"/>
    </xf>
    <xf numFmtId="0" fontId="11" fillId="0" borderId="6" xfId="4" applyFont="1" applyBorder="1" applyAlignment="1" applyProtection="1">
      <alignment horizontal="center" vertical="center"/>
      <protection locked="0"/>
    </xf>
    <xf numFmtId="0" fontId="34" fillId="2" borderId="29"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34" fillId="2" borderId="0" xfId="0" applyFont="1" applyFill="1" applyBorder="1" applyAlignment="1">
      <alignment horizontal="center" vertical="center" wrapText="1"/>
    </xf>
    <xf numFmtId="0" fontId="34" fillId="2" borderId="33" xfId="0" applyFont="1" applyFill="1" applyBorder="1" applyAlignment="1">
      <alignment horizontal="center" vertical="center" wrapText="1"/>
    </xf>
    <xf numFmtId="0" fontId="34" fillId="2" borderId="34" xfId="0" applyFont="1" applyFill="1" applyBorder="1" applyAlignment="1">
      <alignment horizontal="center" vertical="center" wrapText="1"/>
    </xf>
    <xf numFmtId="0" fontId="34" fillId="2" borderId="28" xfId="0" applyFont="1" applyFill="1" applyBorder="1" applyAlignment="1">
      <alignment horizontal="center" vertical="center" wrapText="1"/>
    </xf>
    <xf numFmtId="0" fontId="34" fillId="2" borderId="35" xfId="0" applyFont="1" applyFill="1" applyBorder="1" applyAlignment="1">
      <alignment horizontal="center" vertical="center" wrapText="1"/>
    </xf>
  </cellXfs>
  <cellStyles count="19">
    <cellStyle name="Euro" xfId="2"/>
    <cellStyle name="Millares 2" xfId="1"/>
    <cellStyle name="Millares 3" xfId="7"/>
    <cellStyle name="Millares_Prueba formato indicadores con mensaje automático" xfId="6"/>
    <cellStyle name="Moneda" xfId="9" builtinId="4"/>
    <cellStyle name="Moneda [0]" xfId="14" builtinId="7"/>
    <cellStyle name="Moneda 2" xfId="3"/>
    <cellStyle name="Moneda 3" xfId="17"/>
    <cellStyle name="Moneda 4" xfId="12"/>
    <cellStyle name="Normal" xfId="0" builtinId="0"/>
    <cellStyle name="Normal 2" xfId="4"/>
    <cellStyle name="Normal 2 10" xfId="10"/>
    <cellStyle name="Normal 2 10 2" xfId="11"/>
    <cellStyle name="Normal 24 2" xfId="15"/>
    <cellStyle name="Normal 3" xfId="5"/>
    <cellStyle name="Normal 4" xfId="16"/>
    <cellStyle name="Porcentaje" xfId="13" builtinId="5"/>
    <cellStyle name="Porcentaje 2" xfId="18"/>
    <cellStyle name="Porcentual 2" xfId="8"/>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4">
                  <c:v>0</c:v>
                </c:pt>
                <c:pt idx="5">
                  <c:v>0.5</c:v>
                </c:pt>
                <c:pt idx="6">
                  <c:v>0</c:v>
                </c:pt>
                <c:pt idx="7">
                  <c:v>0</c:v>
                </c:pt>
                <c:pt idx="8">
                  <c:v>0</c:v>
                </c:pt>
                <c:pt idx="9">
                  <c:v>0.2</c:v>
                </c:pt>
              </c:numCache>
            </c:numRef>
          </c:val>
          <c:smooth val="0"/>
          <c:extLst xmlns:c16r2="http://schemas.microsoft.com/office/drawing/2015/06/chart">
            <c:ext xmlns:c16="http://schemas.microsoft.com/office/drawing/2014/chart" uri="{C3380CC4-5D6E-409C-BE32-E72D297353CC}">
              <c16:uniqueId val="{00000000-CA76-48E4-9D6A-60E6299FE728}"/>
            </c:ext>
          </c:extLst>
        </c:ser>
        <c:ser>
          <c:idx val="1"/>
          <c:order val="1"/>
          <c:tx>
            <c:strRef>
              <c:f>'Ficha medición indicador'!$D$22</c:f>
              <c:strCache>
                <c:ptCount val="1"/>
                <c:pt idx="0">
                  <c:v>Meta</c:v>
                </c:pt>
              </c:strCache>
            </c:strRef>
          </c:tx>
          <c:spPr>
            <a:ln>
              <a:solidFill>
                <a:srgbClr val="92D050"/>
              </a:solidFill>
            </a:ln>
          </c:spPr>
          <c:marker>
            <c:spPr>
              <a:ln>
                <a:solidFill>
                  <a:srgbClr val="92D050"/>
                </a:solidFill>
              </a:ln>
            </c:spPr>
          </c:marker>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4">
                  <c:v>0.8</c:v>
                </c:pt>
                <c:pt idx="5">
                  <c:v>0.8</c:v>
                </c:pt>
                <c:pt idx="6">
                  <c:v>0.8</c:v>
                </c:pt>
                <c:pt idx="7">
                  <c:v>0.8</c:v>
                </c:pt>
                <c:pt idx="8">
                  <c:v>0.8</c:v>
                </c:pt>
                <c:pt idx="9">
                  <c:v>0.8</c:v>
                </c:pt>
                <c:pt idx="11">
                  <c:v>0.8</c:v>
                </c:pt>
              </c:numCache>
            </c:numRef>
          </c:val>
          <c:smooth val="0"/>
          <c:extLst xmlns:c16r2="http://schemas.microsoft.com/office/drawing/2015/06/chart">
            <c:ext xmlns:c16="http://schemas.microsoft.com/office/drawing/2014/chart" uri="{C3380CC4-5D6E-409C-BE32-E72D297353CC}">
              <c16:uniqueId val="{00000001-CA76-48E4-9D6A-60E6299FE728}"/>
            </c:ext>
          </c:extLst>
        </c:ser>
        <c:dLbls>
          <c:showLegendKey val="0"/>
          <c:showVal val="0"/>
          <c:showCatName val="0"/>
          <c:showSerName val="0"/>
          <c:showPercent val="0"/>
          <c:showBubbleSize val="0"/>
        </c:dLbls>
        <c:marker val="1"/>
        <c:smooth val="0"/>
        <c:axId val="85102944"/>
        <c:axId val="85105664"/>
      </c:lineChart>
      <c:catAx>
        <c:axId val="85102944"/>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85105664"/>
        <c:crosses val="autoZero"/>
        <c:auto val="1"/>
        <c:lblAlgn val="ctr"/>
        <c:lblOffset val="100"/>
        <c:tickLblSkip val="1"/>
        <c:tickMarkSkip val="1"/>
        <c:noMultiLvlLbl val="0"/>
      </c:catAx>
      <c:valAx>
        <c:axId val="85105664"/>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85102944"/>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a:extLst>
            <a:ext uri="{FF2B5EF4-FFF2-40B4-BE49-F238E27FC236}">
              <a16:creationId xmlns=""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a:extLst>
            <a:ext uri="{FF2B5EF4-FFF2-40B4-BE49-F238E27FC236}">
              <a16:creationId xmlns="" xmlns:a16="http://schemas.microsoft.com/office/drawing/2014/main"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171451</xdr:colOff>
      <xdr:row>1</xdr:row>
      <xdr:rowOff>88108</xdr:rowOff>
    </xdr:from>
    <xdr:to>
      <xdr:col>2</xdr:col>
      <xdr:colOff>654844</xdr:colOff>
      <xdr:row>3</xdr:row>
      <xdr:rowOff>84374</xdr:rowOff>
    </xdr:to>
    <xdr:pic>
      <xdr:nvPicPr>
        <xdr:cNvPr id="2" name="Imagen 1" descr="http://fontur.com.co/aym_image/aym_logo/aym_logo_fontur.png">
          <a:extLst>
            <a:ext uri="{FF2B5EF4-FFF2-40B4-BE49-F238E27FC236}">
              <a16:creationId xmlns=""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482" y="254796"/>
          <a:ext cx="1531143" cy="37726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2" zoomScaleNormal="82" workbookViewId="0">
      <selection activeCell="C8" sqref="C8"/>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45" t="s">
        <v>78</v>
      </c>
      <c r="D2" s="146"/>
      <c r="E2" s="14"/>
    </row>
    <row r="3" spans="2:5" s="4" customFormat="1" ht="23.25" customHeight="1" x14ac:dyDescent="0.2">
      <c r="B3" s="5"/>
      <c r="C3" s="147"/>
      <c r="D3" s="147"/>
      <c r="E3" s="1"/>
    </row>
    <row r="4" spans="2:5" s="6" customFormat="1" ht="23.25" customHeight="1" x14ac:dyDescent="0.2">
      <c r="B4" s="7"/>
      <c r="C4" s="148"/>
      <c r="D4" s="148"/>
      <c r="E4" s="15"/>
    </row>
    <row r="5" spans="2:5" s="8" customFormat="1" ht="70.5" customHeight="1" x14ac:dyDescent="0.2">
      <c r="B5" s="150" t="s">
        <v>67</v>
      </c>
      <c r="C5" s="151"/>
      <c r="D5" s="152" t="s">
        <v>68</v>
      </c>
      <c r="E5" s="153"/>
    </row>
    <row r="6" spans="2:5" s="9" customFormat="1" ht="24" customHeight="1" x14ac:dyDescent="0.2">
      <c r="B6" s="10" t="s">
        <v>0</v>
      </c>
      <c r="C6" s="154" t="s">
        <v>71</v>
      </c>
      <c r="D6" s="155"/>
      <c r="E6" s="155"/>
    </row>
    <row r="7" spans="2:5" s="9" customFormat="1" ht="37.5" customHeight="1" x14ac:dyDescent="0.2">
      <c r="B7" s="10" t="s">
        <v>1</v>
      </c>
      <c r="C7" s="156" t="s">
        <v>72</v>
      </c>
      <c r="D7" s="156"/>
      <c r="E7" s="156"/>
    </row>
    <row r="8" spans="2:5" s="9" customFormat="1" ht="49.5" customHeight="1" x14ac:dyDescent="0.2">
      <c r="B8" s="10" t="s">
        <v>50</v>
      </c>
      <c r="C8" s="11" t="s">
        <v>73</v>
      </c>
      <c r="D8" s="10" t="s">
        <v>2</v>
      </c>
      <c r="E8" s="11" t="s">
        <v>51</v>
      </c>
    </row>
    <row r="9" spans="2:5" s="9" customFormat="1" ht="25.5" x14ac:dyDescent="0.2">
      <c r="B9" s="10" t="s">
        <v>46</v>
      </c>
      <c r="C9" s="12" t="s">
        <v>74</v>
      </c>
      <c r="D9" s="10" t="s">
        <v>3</v>
      </c>
      <c r="E9" s="11" t="s">
        <v>66</v>
      </c>
    </row>
    <row r="10" spans="2:5" s="9" customFormat="1" ht="23.25" customHeight="1" x14ac:dyDescent="0.2">
      <c r="B10" s="10" t="s">
        <v>47</v>
      </c>
      <c r="C10" s="11" t="s">
        <v>79</v>
      </c>
      <c r="D10" s="10" t="s">
        <v>4</v>
      </c>
      <c r="E10" s="11" t="s">
        <v>52</v>
      </c>
    </row>
    <row r="11" spans="2:5" s="9" customFormat="1" ht="25.5" x14ac:dyDescent="0.2">
      <c r="B11" s="10" t="s">
        <v>5</v>
      </c>
      <c r="C11" s="13">
        <v>0.8</v>
      </c>
      <c r="D11" s="10" t="s">
        <v>6</v>
      </c>
      <c r="E11" s="11" t="s">
        <v>53</v>
      </c>
    </row>
    <row r="12" spans="2:5" s="9" customFormat="1" ht="38.25" x14ac:dyDescent="0.2">
      <c r="B12" s="10" t="s">
        <v>48</v>
      </c>
      <c r="C12" s="11" t="s">
        <v>59</v>
      </c>
      <c r="D12" s="10" t="s">
        <v>44</v>
      </c>
      <c r="E12" s="11" t="s">
        <v>54</v>
      </c>
    </row>
    <row r="13" spans="2:5" s="9" customFormat="1" ht="21" customHeight="1" x14ac:dyDescent="0.2">
      <c r="B13" s="157" t="s">
        <v>7</v>
      </c>
      <c r="C13" s="157"/>
      <c r="D13" s="157"/>
      <c r="E13" s="157"/>
    </row>
    <row r="14" spans="2:5" s="9" customFormat="1" ht="21" customHeight="1" x14ac:dyDescent="0.2">
      <c r="B14" s="10" t="s">
        <v>45</v>
      </c>
      <c r="C14" s="154" t="s">
        <v>58</v>
      </c>
      <c r="D14" s="154"/>
      <c r="E14" s="154"/>
    </row>
    <row r="15" spans="2:5" s="9" customFormat="1" ht="25.5" x14ac:dyDescent="0.2">
      <c r="B15" s="10" t="s">
        <v>49</v>
      </c>
      <c r="C15" s="154" t="s">
        <v>69</v>
      </c>
      <c r="D15" s="154"/>
      <c r="E15" s="154"/>
    </row>
    <row r="16" spans="2:5" s="9" customFormat="1" ht="27" customHeight="1" x14ac:dyDescent="0.2">
      <c r="B16" s="10" t="s">
        <v>8</v>
      </c>
      <c r="C16" s="149" t="s">
        <v>75</v>
      </c>
      <c r="D16" s="149"/>
      <c r="E16" s="149"/>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I-MGP-02&amp;C&amp;"Futura Std Book,Normal"&amp;8Versión 04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topLeftCell="B1" zoomScale="80" zoomScaleNormal="80" zoomScaleSheetLayoutView="50" zoomScalePageLayoutView="75" workbookViewId="0">
      <selection activeCell="J8" sqref="J8"/>
    </sheetView>
  </sheetViews>
  <sheetFormatPr baseColWidth="10" defaultColWidth="11.42578125" defaultRowHeight="12.75" x14ac:dyDescent="0.2"/>
  <cols>
    <col min="1" max="1" width="11.42578125" style="16"/>
    <col min="2" max="2" width="30.85546875" style="16" customWidth="1"/>
    <col min="3" max="3" width="20.7109375" style="16" customWidth="1"/>
    <col min="4" max="4" width="24.42578125" style="16" customWidth="1"/>
    <col min="5" max="5" width="10.4257812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13" style="17" customWidth="1"/>
    <col min="12" max="12" width="30.85546875" style="17" customWidth="1"/>
    <col min="13" max="13" width="11.42578125" style="16" customWidth="1"/>
    <col min="14" max="16384" width="11.42578125" style="16"/>
  </cols>
  <sheetData>
    <row r="2" spans="2:13" s="18" customFormat="1" x14ac:dyDescent="0.2">
      <c r="B2" s="184"/>
      <c r="C2" s="184"/>
      <c r="D2" s="184"/>
      <c r="E2" s="184"/>
      <c r="F2" s="184"/>
      <c r="G2" s="184"/>
      <c r="H2" s="184"/>
      <c r="I2" s="184"/>
      <c r="J2" s="184"/>
      <c r="K2" s="19"/>
      <c r="L2" s="18" t="s">
        <v>43</v>
      </c>
      <c r="M2" s="19"/>
    </row>
    <row r="3" spans="2:13" s="18" customFormat="1" x14ac:dyDescent="0.2">
      <c r="B3" s="185"/>
      <c r="C3" s="185"/>
      <c r="D3" s="185"/>
      <c r="E3" s="185"/>
      <c r="F3" s="185"/>
      <c r="G3" s="185"/>
      <c r="H3" s="185"/>
      <c r="I3" s="185"/>
      <c r="J3" s="185"/>
      <c r="K3" s="19"/>
      <c r="L3" s="19" t="s">
        <v>42</v>
      </c>
      <c r="M3" s="19"/>
    </row>
    <row r="4" spans="2:13" s="18" customFormat="1" ht="23.25" customHeight="1" x14ac:dyDescent="0.2">
      <c r="B4" s="20"/>
      <c r="C4" s="21"/>
      <c r="D4" s="189" t="s">
        <v>78</v>
      </c>
      <c r="E4" s="190"/>
      <c r="F4" s="190"/>
      <c r="G4" s="190"/>
      <c r="H4" s="190"/>
      <c r="I4" s="190"/>
      <c r="J4" s="45"/>
      <c r="K4" s="19"/>
      <c r="L4" s="19" t="s">
        <v>41</v>
      </c>
      <c r="M4" s="19"/>
    </row>
    <row r="5" spans="2:13" s="18" customFormat="1" ht="23.25" customHeight="1" x14ac:dyDescent="0.2">
      <c r="B5" s="22"/>
      <c r="C5" s="23"/>
      <c r="D5" s="191"/>
      <c r="E5" s="191"/>
      <c r="F5" s="191"/>
      <c r="G5" s="191"/>
      <c r="H5" s="191"/>
      <c r="I5" s="191"/>
      <c r="J5" s="47"/>
      <c r="K5" s="19"/>
      <c r="L5" s="19" t="s">
        <v>40</v>
      </c>
      <c r="M5" s="19"/>
    </row>
    <row r="6" spans="2:13" s="31" customFormat="1" ht="23.25" customHeight="1" x14ac:dyDescent="0.2">
      <c r="B6" s="41"/>
      <c r="C6" s="42"/>
      <c r="D6" s="192"/>
      <c r="E6" s="192"/>
      <c r="F6" s="192"/>
      <c r="G6" s="192"/>
      <c r="H6" s="192"/>
      <c r="I6" s="192"/>
      <c r="J6" s="46"/>
      <c r="K6" s="30"/>
      <c r="L6" s="30" t="s">
        <v>32</v>
      </c>
    </row>
    <row r="7" spans="2:13" s="43" customFormat="1" ht="20.25" customHeight="1" x14ac:dyDescent="0.2">
      <c r="B7" s="186" t="s">
        <v>70</v>
      </c>
      <c r="C7" s="187"/>
      <c r="D7" s="187"/>
      <c r="E7" s="53"/>
      <c r="F7" s="188" t="s">
        <v>9</v>
      </c>
      <c r="G7" s="188"/>
      <c r="H7" s="188"/>
      <c r="I7" s="54" t="s">
        <v>10</v>
      </c>
      <c r="J7" s="55" t="s">
        <v>219</v>
      </c>
      <c r="K7" s="44"/>
      <c r="L7" s="27" t="s">
        <v>39</v>
      </c>
    </row>
    <row r="8" spans="2:13" s="25" customFormat="1" ht="28.5" customHeight="1" x14ac:dyDescent="0.2">
      <c r="B8" s="180" t="s">
        <v>11</v>
      </c>
      <c r="C8" s="181"/>
      <c r="D8" s="181"/>
      <c r="E8" s="56"/>
      <c r="F8" s="182" t="s">
        <v>12</v>
      </c>
      <c r="G8" s="182"/>
      <c r="H8" s="56" t="s">
        <v>13</v>
      </c>
      <c r="I8" s="56" t="s">
        <v>57</v>
      </c>
      <c r="J8" s="57" t="s">
        <v>14</v>
      </c>
      <c r="K8" s="26"/>
      <c r="L8" s="26"/>
    </row>
    <row r="9" spans="2:13" s="25" customFormat="1" ht="20.100000000000001" customHeight="1" x14ac:dyDescent="0.2">
      <c r="B9" s="162" t="s">
        <v>71</v>
      </c>
      <c r="C9" s="162"/>
      <c r="D9" s="162"/>
      <c r="E9" s="51"/>
      <c r="F9" s="162" t="str">
        <f>+'Ficha tecnica de indicador'!C8</f>
        <v>(Número de Proyectos con radicación de la Solicitud de contratación / Número de Proyectos aprobados Fontur)*100</v>
      </c>
      <c r="G9" s="162"/>
      <c r="H9" s="183">
        <v>0.8</v>
      </c>
      <c r="I9" s="174">
        <f>2/27</f>
        <v>7.407407407407407E-2</v>
      </c>
      <c r="J9" s="162" t="s">
        <v>79</v>
      </c>
      <c r="K9" s="26"/>
      <c r="L9" s="27"/>
    </row>
    <row r="10" spans="2:13" s="28" customFormat="1" ht="36.75" customHeight="1" x14ac:dyDescent="0.2">
      <c r="B10" s="162"/>
      <c r="C10" s="162"/>
      <c r="D10" s="162"/>
      <c r="E10" s="52"/>
      <c r="F10" s="162"/>
      <c r="G10" s="162"/>
      <c r="H10" s="183"/>
      <c r="I10" s="174"/>
      <c r="J10" s="162"/>
      <c r="K10" s="29"/>
      <c r="L10" s="30"/>
      <c r="M10" s="30"/>
    </row>
    <row r="11" spans="2:13" s="28" customFormat="1" x14ac:dyDescent="0.2">
      <c r="B11" s="63"/>
      <c r="C11" s="64"/>
      <c r="D11" s="64"/>
      <c r="E11" s="64"/>
      <c r="F11" s="64"/>
      <c r="G11" s="64"/>
      <c r="H11" s="64"/>
      <c r="I11" s="64"/>
      <c r="J11" s="65"/>
      <c r="K11" s="29"/>
      <c r="L11" s="31"/>
      <c r="M11" s="30"/>
    </row>
    <row r="12" spans="2:13" s="28" customFormat="1" hidden="1" x14ac:dyDescent="0.2">
      <c r="B12" s="66"/>
      <c r="C12" s="32"/>
      <c r="D12" s="32"/>
      <c r="E12" s="32"/>
      <c r="F12" s="32"/>
      <c r="G12" s="32"/>
      <c r="H12" s="32"/>
      <c r="I12" s="32"/>
      <c r="J12" s="67"/>
      <c r="K12" s="29"/>
      <c r="L12" s="31"/>
      <c r="M12" s="30"/>
    </row>
    <row r="13" spans="2:13" s="28" customFormat="1" ht="23.25" hidden="1" customHeight="1" x14ac:dyDescent="0.2">
      <c r="B13" s="66"/>
      <c r="C13" s="32"/>
      <c r="D13" s="32"/>
      <c r="E13" s="32"/>
      <c r="F13" s="32"/>
      <c r="G13" s="32"/>
      <c r="H13" s="32"/>
      <c r="I13" s="32"/>
      <c r="J13" s="67"/>
      <c r="K13" s="29"/>
      <c r="L13" s="31"/>
      <c r="M13" s="30"/>
    </row>
    <row r="14" spans="2:13" s="28" customFormat="1" ht="23.25" hidden="1" customHeight="1" x14ac:dyDescent="0.2">
      <c r="B14" s="66"/>
      <c r="C14" s="32"/>
      <c r="D14" s="32"/>
      <c r="E14" s="32"/>
      <c r="F14" s="32"/>
      <c r="G14" s="32"/>
      <c r="H14" s="32"/>
      <c r="I14" s="32"/>
      <c r="J14" s="67"/>
      <c r="K14" s="29"/>
      <c r="L14" s="31"/>
      <c r="M14" s="30"/>
    </row>
    <row r="15" spans="2:13" s="28" customFormat="1" ht="23.25" hidden="1" customHeight="1" x14ac:dyDescent="0.2">
      <c r="B15" s="66"/>
      <c r="C15" s="32"/>
      <c r="D15" s="32"/>
      <c r="E15" s="32"/>
      <c r="F15" s="32"/>
      <c r="G15" s="32"/>
      <c r="H15" s="32"/>
      <c r="I15" s="32"/>
      <c r="J15" s="67"/>
      <c r="K15" s="29"/>
      <c r="L15" s="31"/>
      <c r="M15" s="30"/>
    </row>
    <row r="16" spans="2:13" s="28" customFormat="1" hidden="1" x14ac:dyDescent="0.2">
      <c r="B16" s="66"/>
      <c r="C16" s="32"/>
      <c r="D16" s="32"/>
      <c r="E16" s="32"/>
      <c r="F16" s="32"/>
      <c r="G16" s="32"/>
      <c r="H16" s="32"/>
      <c r="I16" s="32"/>
      <c r="J16" s="67"/>
      <c r="K16" s="29"/>
      <c r="L16" s="31"/>
      <c r="M16" s="30"/>
    </row>
    <row r="17" spans="2:13" s="28" customFormat="1" hidden="1" x14ac:dyDescent="0.2">
      <c r="B17" s="66"/>
      <c r="C17" s="32"/>
      <c r="D17" s="32"/>
      <c r="E17" s="32"/>
      <c r="F17" s="32"/>
      <c r="G17" s="32"/>
      <c r="H17" s="32"/>
      <c r="I17" s="32"/>
      <c r="J17" s="67"/>
      <c r="K17" s="29"/>
      <c r="L17" s="31"/>
      <c r="M17" s="30"/>
    </row>
    <row r="18" spans="2:13" s="28" customFormat="1" hidden="1" x14ac:dyDescent="0.2">
      <c r="B18" s="66"/>
      <c r="C18" s="32"/>
      <c r="D18" s="32"/>
      <c r="E18" s="32"/>
      <c r="F18" s="32"/>
      <c r="G18" s="32"/>
      <c r="H18" s="32"/>
      <c r="I18" s="32"/>
      <c r="J18" s="67"/>
      <c r="K18" s="29"/>
      <c r="L18" s="31"/>
      <c r="M18" s="30"/>
    </row>
    <row r="19" spans="2:13" s="28" customFormat="1" hidden="1" x14ac:dyDescent="0.2">
      <c r="B19" s="66"/>
      <c r="C19" s="32"/>
      <c r="D19" s="32"/>
      <c r="E19" s="32"/>
      <c r="F19" s="32"/>
      <c r="G19" s="32"/>
      <c r="H19" s="32"/>
      <c r="I19" s="32"/>
      <c r="J19" s="67"/>
      <c r="K19" s="29"/>
      <c r="L19" s="29"/>
    </row>
    <row r="20" spans="2:13" s="28" customFormat="1" x14ac:dyDescent="0.2">
      <c r="B20" s="163" t="s">
        <v>55</v>
      </c>
      <c r="C20" s="164"/>
      <c r="D20" s="32" t="s">
        <v>56</v>
      </c>
      <c r="E20" s="32"/>
      <c r="F20" s="33" t="s">
        <v>15</v>
      </c>
      <c r="G20" s="32"/>
      <c r="H20" s="32"/>
      <c r="I20" s="32"/>
      <c r="J20" s="67"/>
      <c r="K20" s="29"/>
      <c r="L20" s="29"/>
    </row>
    <row r="21" spans="2:13" s="28" customFormat="1" x14ac:dyDescent="0.2">
      <c r="B21" s="66"/>
      <c r="C21" s="32"/>
      <c r="D21" s="32"/>
      <c r="E21" s="32"/>
      <c r="F21" s="32"/>
      <c r="G21" s="32"/>
      <c r="H21" s="32"/>
      <c r="I21" s="32"/>
      <c r="J21" s="67"/>
      <c r="K21" s="29"/>
      <c r="L21" s="29"/>
    </row>
    <row r="22" spans="2:13" s="28" customFormat="1" x14ac:dyDescent="0.2">
      <c r="B22" s="50" t="s">
        <v>16</v>
      </c>
      <c r="C22" s="50" t="s">
        <v>17</v>
      </c>
      <c r="D22" s="50" t="s">
        <v>13</v>
      </c>
      <c r="E22" s="34"/>
      <c r="F22" s="34"/>
      <c r="G22" s="34"/>
      <c r="H22" s="32"/>
      <c r="I22" s="32"/>
      <c r="J22" s="67"/>
      <c r="K22" s="29"/>
      <c r="L22" s="29"/>
    </row>
    <row r="23" spans="2:13" s="28" customFormat="1" x14ac:dyDescent="0.2">
      <c r="B23" s="49" t="s">
        <v>18</v>
      </c>
      <c r="C23" s="144"/>
      <c r="D23" s="144"/>
      <c r="E23" s="48" t="e">
        <f>+C23/D23</f>
        <v>#DIV/0!</v>
      </c>
      <c r="F23" s="39"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35"/>
      <c r="H23" s="35"/>
      <c r="I23" s="36"/>
      <c r="J23" s="69"/>
      <c r="K23" s="29"/>
      <c r="L23" s="37" t="e">
        <f>+C23/D23</f>
        <v>#DIV/0!</v>
      </c>
    </row>
    <row r="24" spans="2:13" s="28" customFormat="1" x14ac:dyDescent="0.2">
      <c r="B24" s="49" t="s">
        <v>19</v>
      </c>
      <c r="C24" s="144"/>
      <c r="D24" s="144"/>
      <c r="E24" s="48" t="e">
        <f t="shared" ref="E24:E33" si="0">+C24/D24</f>
        <v>#DIV/0!</v>
      </c>
      <c r="F24" s="39" t="str">
        <f t="shared" ref="F24:F32" si="1">+IF(D24=0,$L$7,IF(E24=0,$L$6,IF($D$20="mayor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36"/>
      <c r="H24" s="36"/>
      <c r="I24" s="36"/>
      <c r="J24" s="69"/>
      <c r="K24" s="29"/>
      <c r="L24" s="37" t="e">
        <f t="shared" ref="L24:L47" si="2">+C24/D24</f>
        <v>#DIV/0!</v>
      </c>
    </row>
    <row r="25" spans="2:13" s="28" customFormat="1" x14ac:dyDescent="0.2">
      <c r="B25" s="49" t="s">
        <v>20</v>
      </c>
      <c r="C25" s="144"/>
      <c r="D25" s="144"/>
      <c r="E25" s="48" t="e">
        <f t="shared" si="0"/>
        <v>#DIV/0!</v>
      </c>
      <c r="F25" s="39" t="str">
        <f t="shared" si="1"/>
        <v>La meta es 0, especifique en el ANALISIS DE DATOS el resultado de la medición con respecto a la meta programada</v>
      </c>
      <c r="G25" s="36"/>
      <c r="H25" s="36"/>
      <c r="I25" s="36"/>
      <c r="J25" s="69"/>
      <c r="K25" s="29"/>
      <c r="L25" s="37" t="e">
        <f t="shared" si="2"/>
        <v>#DIV/0!</v>
      </c>
    </row>
    <row r="26" spans="2:13" s="28" customFormat="1" x14ac:dyDescent="0.2">
      <c r="B26" s="49" t="s">
        <v>21</v>
      </c>
      <c r="C26" s="144"/>
      <c r="D26" s="144"/>
      <c r="E26" s="48" t="e">
        <f t="shared" si="0"/>
        <v>#DIV/0!</v>
      </c>
      <c r="F26" s="39" t="str">
        <f t="shared" si="1"/>
        <v>La meta es 0, especifique en el ANALISIS DE DATOS el resultado de la medición con respecto a la meta programada</v>
      </c>
      <c r="G26" s="36"/>
      <c r="H26" s="36"/>
      <c r="I26" s="36"/>
      <c r="J26" s="69"/>
      <c r="K26" s="29"/>
      <c r="L26" s="37" t="e">
        <f t="shared" si="2"/>
        <v>#DIV/0!</v>
      </c>
    </row>
    <row r="27" spans="2:13" s="28" customFormat="1" x14ac:dyDescent="0.2">
      <c r="B27" s="49" t="s">
        <v>22</v>
      </c>
      <c r="C27" s="79">
        <f>0/1</f>
        <v>0</v>
      </c>
      <c r="D27" s="79">
        <v>0.8</v>
      </c>
      <c r="E27" s="48">
        <f t="shared" si="0"/>
        <v>0</v>
      </c>
      <c r="F27" s="39" t="str">
        <f t="shared" si="1"/>
        <v>No hay medición</v>
      </c>
      <c r="G27" s="36"/>
      <c r="H27" s="36"/>
      <c r="I27" s="36"/>
      <c r="J27" s="69"/>
      <c r="K27" s="29"/>
      <c r="L27" s="37">
        <f t="shared" si="2"/>
        <v>0</v>
      </c>
    </row>
    <row r="28" spans="2:13" s="28" customFormat="1" x14ac:dyDescent="0.2">
      <c r="B28" s="49" t="s">
        <v>23</v>
      </c>
      <c r="C28" s="79">
        <f>1/2</f>
        <v>0.5</v>
      </c>
      <c r="D28" s="79">
        <v>0.8</v>
      </c>
      <c r="E28" s="48">
        <f t="shared" si="0"/>
        <v>0.625</v>
      </c>
      <c r="F28" s="39" t="str">
        <f t="shared" si="1"/>
        <v>Advertencia: No se cumplió la meta esperada para el periodo.</v>
      </c>
      <c r="G28" s="36"/>
      <c r="H28" s="36"/>
      <c r="I28" s="36"/>
      <c r="J28" s="69"/>
      <c r="K28" s="29"/>
      <c r="L28" s="37">
        <f t="shared" si="2"/>
        <v>0.625</v>
      </c>
    </row>
    <row r="29" spans="2:13" s="28" customFormat="1" x14ac:dyDescent="0.2">
      <c r="B29" s="49" t="s">
        <v>24</v>
      </c>
      <c r="C29" s="79">
        <f>0/6</f>
        <v>0</v>
      </c>
      <c r="D29" s="79">
        <v>0.8</v>
      </c>
      <c r="E29" s="48">
        <f t="shared" si="0"/>
        <v>0</v>
      </c>
      <c r="F29" s="39" t="str">
        <f t="shared" si="1"/>
        <v>No hay medición</v>
      </c>
      <c r="G29" s="36"/>
      <c r="H29" s="36"/>
      <c r="I29" s="36"/>
      <c r="J29" s="69"/>
      <c r="K29" s="29"/>
      <c r="L29" s="37">
        <f t="shared" si="2"/>
        <v>0</v>
      </c>
    </row>
    <row r="30" spans="2:13" s="28" customFormat="1" x14ac:dyDescent="0.2">
      <c r="B30" s="49" t="s">
        <v>25</v>
      </c>
      <c r="C30" s="79">
        <f>0/7</f>
        <v>0</v>
      </c>
      <c r="D30" s="79">
        <v>0.8</v>
      </c>
      <c r="E30" s="48">
        <f t="shared" si="0"/>
        <v>0</v>
      </c>
      <c r="F30" s="39" t="str">
        <f t="shared" si="1"/>
        <v>No hay medición</v>
      </c>
      <c r="G30" s="36"/>
      <c r="H30" s="36"/>
      <c r="I30" s="36"/>
      <c r="J30" s="69"/>
      <c r="K30" s="29"/>
      <c r="L30" s="37">
        <f t="shared" si="2"/>
        <v>0</v>
      </c>
    </row>
    <row r="31" spans="2:13" s="28" customFormat="1" x14ac:dyDescent="0.2">
      <c r="B31" s="49" t="s">
        <v>26</v>
      </c>
      <c r="C31" s="79">
        <f>0/6</f>
        <v>0</v>
      </c>
      <c r="D31" s="79">
        <v>0.8</v>
      </c>
      <c r="E31" s="48">
        <f t="shared" si="0"/>
        <v>0</v>
      </c>
      <c r="F31" s="39" t="str">
        <f t="shared" si="1"/>
        <v>No hay medición</v>
      </c>
      <c r="G31" s="36"/>
      <c r="H31" s="36"/>
      <c r="I31" s="36"/>
      <c r="J31" s="69"/>
      <c r="K31" s="29"/>
      <c r="L31" s="37">
        <f t="shared" si="2"/>
        <v>0</v>
      </c>
    </row>
    <row r="32" spans="2:13" s="28" customFormat="1" x14ac:dyDescent="0.2">
      <c r="B32" s="49" t="s">
        <v>27</v>
      </c>
      <c r="C32" s="79">
        <f>1/5</f>
        <v>0.2</v>
      </c>
      <c r="D32" s="79">
        <v>0.8</v>
      </c>
      <c r="E32" s="48">
        <f t="shared" si="0"/>
        <v>0.25</v>
      </c>
      <c r="F32" s="39" t="str">
        <f t="shared" si="1"/>
        <v>Advertencia: No se cumplió la meta esperada para el periodo.</v>
      </c>
      <c r="G32" s="36"/>
      <c r="H32" s="36"/>
      <c r="I32" s="36"/>
      <c r="J32" s="69"/>
      <c r="K32" s="29"/>
      <c r="L32" s="37">
        <f t="shared" si="2"/>
        <v>0.25</v>
      </c>
    </row>
    <row r="33" spans="2:12" s="28" customFormat="1" x14ac:dyDescent="0.2">
      <c r="B33" s="49" t="s">
        <v>28</v>
      </c>
      <c r="C33" s="144"/>
      <c r="D33" s="144"/>
      <c r="E33" s="48" t="e">
        <f t="shared" si="0"/>
        <v>#DIV/0!</v>
      </c>
      <c r="F33" s="39" t="str">
        <f t="shared" ref="F33:F34" si="3">+IF(D33=0,$L$7,IF(E33=0,$L$6,IF($D$20="mayor que la meta",(IF(E33&lt;1,$L$5,(IF(AND(E33&gt;=1,E33&lt;1.03),$L$4,(IF(AND(E33&gt;=1.03,E33&lt;1.07),$L$3,$L$2)))))),IF($D$20="menor que la meta",(IF(E33&lt;=0.93,$L$2,(IF(AND(E33&gt;0.93,E33&lt;=0.97),$L$3,(IF(AND(E33&gt;0.97,E33&lt;=1),$L$4,$L$5))))))))))</f>
        <v>La meta es 0, especifique en el ANALISIS DE DATOS el resultado de la medición con respecto a la meta programada</v>
      </c>
      <c r="G33" s="36"/>
      <c r="H33" s="36"/>
      <c r="I33" s="36"/>
      <c r="J33" s="69"/>
      <c r="K33" s="29"/>
      <c r="L33" s="37" t="e">
        <f t="shared" si="2"/>
        <v>#DIV/0!</v>
      </c>
    </row>
    <row r="34" spans="2:12" s="28" customFormat="1" x14ac:dyDescent="0.2">
      <c r="B34" s="49" t="s">
        <v>29</v>
      </c>
      <c r="C34" s="74"/>
      <c r="D34" s="74">
        <v>0.8</v>
      </c>
      <c r="E34" s="48">
        <f t="shared" ref="E34" si="4">+C34/D34</f>
        <v>0</v>
      </c>
      <c r="F34" s="39" t="str">
        <f t="shared" si="3"/>
        <v>No hay medición</v>
      </c>
      <c r="G34" s="36"/>
      <c r="H34" s="36"/>
      <c r="I34" s="36"/>
      <c r="J34" s="69"/>
      <c r="K34" s="29"/>
      <c r="L34" s="37">
        <f t="shared" si="2"/>
        <v>0</v>
      </c>
    </row>
    <row r="35" spans="2:12" s="28" customFormat="1" x14ac:dyDescent="0.2">
      <c r="B35" s="175"/>
      <c r="C35" s="176"/>
      <c r="D35" s="176"/>
      <c r="E35" s="38"/>
      <c r="F35" s="39"/>
      <c r="G35" s="36"/>
      <c r="H35" s="36"/>
      <c r="I35" s="36"/>
      <c r="J35" s="69"/>
      <c r="K35" s="29"/>
      <c r="L35" s="37" t="e">
        <f t="shared" si="2"/>
        <v>#DIV/0!</v>
      </c>
    </row>
    <row r="36" spans="2:12" s="28" customFormat="1" hidden="1" x14ac:dyDescent="0.2">
      <c r="B36" s="68"/>
      <c r="C36" s="40"/>
      <c r="D36" s="40"/>
      <c r="E36" s="38"/>
      <c r="F36" s="39"/>
      <c r="G36" s="36"/>
      <c r="H36" s="36"/>
      <c r="I36" s="36"/>
      <c r="J36" s="69"/>
      <c r="K36" s="29"/>
      <c r="L36" s="37" t="e">
        <f t="shared" si="2"/>
        <v>#DIV/0!</v>
      </c>
    </row>
    <row r="37" spans="2:12" s="28" customFormat="1" hidden="1" x14ac:dyDescent="0.2">
      <c r="B37" s="68"/>
      <c r="C37" s="40"/>
      <c r="D37" s="40"/>
      <c r="E37" s="38"/>
      <c r="F37" s="39"/>
      <c r="G37" s="36"/>
      <c r="H37" s="36"/>
      <c r="I37" s="36"/>
      <c r="J37" s="69"/>
      <c r="K37" s="29"/>
      <c r="L37" s="37" t="e">
        <f t="shared" si="2"/>
        <v>#DIV/0!</v>
      </c>
    </row>
    <row r="38" spans="2:12" s="28" customFormat="1" hidden="1" x14ac:dyDescent="0.2">
      <c r="B38" s="68"/>
      <c r="C38" s="40"/>
      <c r="D38" s="40"/>
      <c r="E38" s="38"/>
      <c r="F38" s="39"/>
      <c r="G38" s="36"/>
      <c r="H38" s="36"/>
      <c r="I38" s="36"/>
      <c r="J38" s="69"/>
      <c r="K38" s="29"/>
      <c r="L38" s="37" t="e">
        <f t="shared" si="2"/>
        <v>#DIV/0!</v>
      </c>
    </row>
    <row r="39" spans="2:12" s="28" customFormat="1" hidden="1" x14ac:dyDescent="0.2">
      <c r="B39" s="68"/>
      <c r="C39" s="40"/>
      <c r="D39" s="40"/>
      <c r="E39" s="38"/>
      <c r="F39" s="39"/>
      <c r="G39" s="36"/>
      <c r="H39" s="36"/>
      <c r="I39" s="36"/>
      <c r="J39" s="69"/>
      <c r="K39" s="29"/>
      <c r="L39" s="37" t="e">
        <f t="shared" si="2"/>
        <v>#DIV/0!</v>
      </c>
    </row>
    <row r="40" spans="2:12" s="28" customFormat="1" hidden="1" x14ac:dyDescent="0.2">
      <c r="B40" s="68"/>
      <c r="C40" s="40"/>
      <c r="D40" s="40"/>
      <c r="E40" s="38"/>
      <c r="F40" s="39"/>
      <c r="G40" s="36"/>
      <c r="H40" s="36"/>
      <c r="I40" s="36"/>
      <c r="J40" s="69"/>
      <c r="K40" s="29"/>
      <c r="L40" s="37" t="e">
        <f t="shared" si="2"/>
        <v>#DIV/0!</v>
      </c>
    </row>
    <row r="41" spans="2:12" s="28" customFormat="1" hidden="1" x14ac:dyDescent="0.2">
      <c r="B41" s="68"/>
      <c r="C41" s="40"/>
      <c r="D41" s="40"/>
      <c r="E41" s="38"/>
      <c r="F41" s="39"/>
      <c r="G41" s="36"/>
      <c r="H41" s="36"/>
      <c r="I41" s="36"/>
      <c r="J41" s="69"/>
      <c r="K41" s="29"/>
      <c r="L41" s="37" t="e">
        <f t="shared" si="2"/>
        <v>#DIV/0!</v>
      </c>
    </row>
    <row r="42" spans="2:12" s="28" customFormat="1" hidden="1" x14ac:dyDescent="0.2">
      <c r="B42" s="68"/>
      <c r="C42" s="40"/>
      <c r="D42" s="40"/>
      <c r="E42" s="38"/>
      <c r="F42" s="39"/>
      <c r="G42" s="36"/>
      <c r="H42" s="36"/>
      <c r="I42" s="36"/>
      <c r="J42" s="69"/>
      <c r="K42" s="29"/>
      <c r="L42" s="37" t="e">
        <f t="shared" si="2"/>
        <v>#DIV/0!</v>
      </c>
    </row>
    <row r="43" spans="2:12" s="28" customFormat="1" hidden="1" x14ac:dyDescent="0.2">
      <c r="B43" s="68"/>
      <c r="C43" s="40"/>
      <c r="D43" s="40"/>
      <c r="E43" s="38"/>
      <c r="F43" s="39"/>
      <c r="G43" s="36"/>
      <c r="H43" s="36"/>
      <c r="I43" s="36"/>
      <c r="J43" s="69"/>
      <c r="K43" s="29"/>
      <c r="L43" s="37" t="e">
        <f t="shared" si="2"/>
        <v>#DIV/0!</v>
      </c>
    </row>
    <row r="44" spans="2:12" s="28" customFormat="1" ht="26.25" hidden="1" customHeight="1" x14ac:dyDescent="0.2">
      <c r="B44" s="70"/>
      <c r="C44" s="32"/>
      <c r="D44" s="32"/>
      <c r="E44" s="32"/>
      <c r="F44" s="32"/>
      <c r="G44" s="32"/>
      <c r="H44" s="32"/>
      <c r="I44" s="32"/>
      <c r="J44" s="67"/>
      <c r="K44" s="29"/>
      <c r="L44" s="37" t="e">
        <f t="shared" si="2"/>
        <v>#DIV/0!</v>
      </c>
    </row>
    <row r="45" spans="2:12" s="28" customFormat="1" ht="26.25" hidden="1" customHeight="1" x14ac:dyDescent="0.2">
      <c r="B45" s="70"/>
      <c r="C45" s="32"/>
      <c r="D45" s="32"/>
      <c r="E45" s="32"/>
      <c r="F45" s="32"/>
      <c r="G45" s="32"/>
      <c r="H45" s="32"/>
      <c r="I45" s="32"/>
      <c r="J45" s="67"/>
      <c r="K45" s="29"/>
      <c r="L45" s="37" t="e">
        <f t="shared" si="2"/>
        <v>#DIV/0!</v>
      </c>
    </row>
    <row r="46" spans="2:12" s="28" customFormat="1" ht="26.25" hidden="1" customHeight="1" x14ac:dyDescent="0.2">
      <c r="B46" s="70"/>
      <c r="C46" s="32"/>
      <c r="D46" s="32"/>
      <c r="E46" s="32"/>
      <c r="F46" s="32"/>
      <c r="G46" s="32"/>
      <c r="H46" s="32"/>
      <c r="I46" s="32"/>
      <c r="J46" s="67"/>
      <c r="K46" s="29"/>
      <c r="L46" s="37" t="e">
        <f t="shared" si="2"/>
        <v>#DIV/0!</v>
      </c>
    </row>
    <row r="47" spans="2:12" s="28" customFormat="1" ht="12" customHeight="1" x14ac:dyDescent="0.2">
      <c r="B47" s="70"/>
      <c r="C47" s="32"/>
      <c r="D47" s="32"/>
      <c r="E47" s="32"/>
      <c r="F47" s="32"/>
      <c r="G47" s="32"/>
      <c r="H47" s="32"/>
      <c r="I47" s="32"/>
      <c r="J47" s="67"/>
      <c r="K47" s="29"/>
      <c r="L47" s="37" t="e">
        <f t="shared" si="2"/>
        <v>#DIV/0!</v>
      </c>
    </row>
    <row r="48" spans="2:12" s="28" customFormat="1" ht="26.25" customHeight="1" x14ac:dyDescent="0.2">
      <c r="B48" s="70"/>
      <c r="C48" s="32"/>
      <c r="D48" s="32"/>
      <c r="E48" s="32"/>
      <c r="F48" s="32"/>
      <c r="G48" s="32"/>
      <c r="H48" s="32"/>
      <c r="I48" s="32"/>
      <c r="J48" s="67"/>
      <c r="K48" s="29"/>
      <c r="L48" s="29"/>
    </row>
    <row r="49" spans="2:12" s="28" customFormat="1" ht="26.25" customHeight="1" x14ac:dyDescent="0.2">
      <c r="B49" s="70"/>
      <c r="C49" s="32"/>
      <c r="D49" s="32"/>
      <c r="E49" s="32"/>
      <c r="F49" s="32"/>
      <c r="G49" s="32"/>
      <c r="H49" s="32"/>
      <c r="I49" s="32"/>
      <c r="J49" s="67"/>
      <c r="K49" s="29"/>
      <c r="L49" s="29"/>
    </row>
    <row r="50" spans="2:12" s="28" customFormat="1" ht="26.25" customHeight="1" x14ac:dyDescent="0.2">
      <c r="B50" s="70"/>
      <c r="C50" s="32"/>
      <c r="D50" s="32"/>
      <c r="E50" s="32"/>
      <c r="F50" s="32"/>
      <c r="G50" s="32"/>
      <c r="H50" s="32"/>
      <c r="I50" s="32"/>
      <c r="J50" s="67"/>
      <c r="K50" s="29"/>
      <c r="L50" s="29"/>
    </row>
    <row r="51" spans="2:12" s="28" customFormat="1" ht="26.25" customHeight="1" x14ac:dyDescent="0.2">
      <c r="B51" s="70"/>
      <c r="C51" s="32"/>
      <c r="D51" s="32"/>
      <c r="E51" s="32"/>
      <c r="F51" s="32"/>
      <c r="G51" s="32"/>
      <c r="H51" s="32"/>
      <c r="I51" s="32"/>
      <c r="J51" s="67"/>
      <c r="K51" s="29"/>
      <c r="L51" s="29"/>
    </row>
    <row r="52" spans="2:12" s="28" customFormat="1" ht="26.25" customHeight="1" x14ac:dyDescent="0.2">
      <c r="B52" s="70"/>
      <c r="C52" s="32"/>
      <c r="D52" s="32"/>
      <c r="E52" s="32"/>
      <c r="F52" s="32"/>
      <c r="G52" s="32"/>
      <c r="H52" s="32"/>
      <c r="I52" s="32"/>
      <c r="J52" s="67"/>
      <c r="K52" s="29"/>
      <c r="L52" s="29"/>
    </row>
    <row r="53" spans="2:12" s="28" customFormat="1" ht="26.25" customHeight="1" x14ac:dyDescent="0.2">
      <c r="B53" s="70"/>
      <c r="C53" s="32"/>
      <c r="D53" s="32"/>
      <c r="E53" s="32"/>
      <c r="F53" s="32"/>
      <c r="G53" s="32"/>
      <c r="H53" s="32"/>
      <c r="I53" s="32"/>
      <c r="J53" s="67"/>
      <c r="K53" s="29"/>
      <c r="L53" s="29"/>
    </row>
    <row r="54" spans="2:12" s="28" customFormat="1" ht="26.25" customHeight="1" x14ac:dyDescent="0.2">
      <c r="B54" s="70"/>
      <c r="C54" s="32"/>
      <c r="D54" s="32"/>
      <c r="E54" s="32"/>
      <c r="F54" s="32"/>
      <c r="G54" s="32"/>
      <c r="H54" s="32"/>
      <c r="I54" s="32"/>
      <c r="J54" s="67"/>
      <c r="K54" s="29"/>
      <c r="L54" s="29"/>
    </row>
    <row r="55" spans="2:12" s="28" customFormat="1" ht="26.25" customHeight="1" x14ac:dyDescent="0.2">
      <c r="B55" s="70"/>
      <c r="C55" s="32"/>
      <c r="D55" s="32"/>
      <c r="E55" s="32"/>
      <c r="F55" s="32"/>
      <c r="G55" s="32"/>
      <c r="H55" s="32"/>
      <c r="I55" s="32"/>
      <c r="J55" s="67"/>
      <c r="K55" s="29"/>
      <c r="L55" s="29"/>
    </row>
    <row r="56" spans="2:12" s="28" customFormat="1" ht="26.25" customHeight="1" x14ac:dyDescent="0.2">
      <c r="B56" s="70"/>
      <c r="C56" s="32"/>
      <c r="D56" s="32"/>
      <c r="E56" s="32"/>
      <c r="F56" s="32"/>
      <c r="G56" s="32"/>
      <c r="H56" s="32"/>
      <c r="I56" s="32"/>
      <c r="J56" s="67"/>
      <c r="K56" s="29"/>
      <c r="L56" s="29"/>
    </row>
    <row r="57" spans="2:12" s="28" customFormat="1" ht="9.75" customHeight="1" x14ac:dyDescent="0.2">
      <c r="B57" s="71"/>
      <c r="C57" s="72"/>
      <c r="D57" s="72"/>
      <c r="E57" s="72"/>
      <c r="F57" s="72"/>
      <c r="G57" s="72"/>
      <c r="H57" s="72"/>
      <c r="I57" s="72"/>
      <c r="J57" s="73"/>
      <c r="K57" s="29"/>
      <c r="L57" s="29"/>
    </row>
    <row r="58" spans="2:12" s="28" customFormat="1" ht="15.75" x14ac:dyDescent="0.25">
      <c r="B58" s="165" t="s">
        <v>30</v>
      </c>
      <c r="C58" s="166"/>
      <c r="D58" s="166"/>
      <c r="E58" s="166"/>
      <c r="F58" s="166"/>
      <c r="G58" s="166"/>
      <c r="H58" s="166"/>
      <c r="I58" s="166"/>
      <c r="J58" s="167"/>
      <c r="K58" s="29"/>
      <c r="L58" s="29"/>
    </row>
    <row r="59" spans="2:12" s="28" customFormat="1" hidden="1" x14ac:dyDescent="0.2">
      <c r="B59" s="168"/>
      <c r="C59" s="169"/>
      <c r="D59" s="169"/>
      <c r="E59" s="169"/>
      <c r="F59" s="169"/>
      <c r="G59" s="169"/>
      <c r="H59" s="169"/>
      <c r="I59" s="169"/>
      <c r="J59" s="170"/>
      <c r="K59" s="29"/>
      <c r="L59" s="29"/>
    </row>
    <row r="60" spans="2:12" s="28" customFormat="1" hidden="1" x14ac:dyDescent="0.2">
      <c r="B60" s="171"/>
      <c r="C60" s="172"/>
      <c r="D60" s="172"/>
      <c r="E60" s="172"/>
      <c r="F60" s="172"/>
      <c r="G60" s="172"/>
      <c r="H60" s="172"/>
      <c r="I60" s="172"/>
      <c r="J60" s="173"/>
      <c r="K60" s="29"/>
      <c r="L60" s="29"/>
    </row>
    <row r="61" spans="2:12" s="28" customFormat="1" x14ac:dyDescent="0.2">
      <c r="B61" s="171"/>
      <c r="C61" s="172"/>
      <c r="D61" s="172"/>
      <c r="E61" s="172"/>
      <c r="F61" s="172"/>
      <c r="G61" s="172"/>
      <c r="H61" s="172"/>
      <c r="I61" s="172"/>
      <c r="J61" s="173"/>
      <c r="K61" s="29"/>
      <c r="L61" s="29"/>
    </row>
    <row r="62" spans="2:12" s="28" customFormat="1" ht="24" customHeight="1" x14ac:dyDescent="0.2">
      <c r="B62" s="177" t="s">
        <v>31</v>
      </c>
      <c r="C62" s="178"/>
      <c r="D62" s="178"/>
      <c r="E62" s="178"/>
      <c r="F62" s="178"/>
      <c r="G62" s="178"/>
      <c r="H62" s="178"/>
      <c r="I62" s="178"/>
      <c r="J62" s="179"/>
      <c r="K62" s="29"/>
      <c r="L62" s="29"/>
    </row>
    <row r="63" spans="2:12" x14ac:dyDescent="0.2">
      <c r="B63" s="58" t="s">
        <v>32</v>
      </c>
      <c r="C63" s="158" t="s">
        <v>33</v>
      </c>
      <c r="D63" s="158"/>
      <c r="E63" s="158"/>
      <c r="F63" s="158"/>
      <c r="G63" s="158"/>
      <c r="H63" s="158"/>
      <c r="I63" s="158"/>
      <c r="J63" s="159"/>
    </row>
    <row r="64" spans="2:12" ht="39" customHeight="1" x14ac:dyDescent="0.2">
      <c r="B64" s="59"/>
      <c r="C64" s="158" t="s">
        <v>34</v>
      </c>
      <c r="D64" s="158"/>
      <c r="E64" s="158"/>
      <c r="F64" s="158"/>
      <c r="G64" s="158"/>
      <c r="H64" s="158"/>
      <c r="I64" s="158"/>
      <c r="J64" s="159"/>
    </row>
    <row r="65" spans="2:10" ht="38.25" customHeight="1" x14ac:dyDescent="0.2">
      <c r="B65" s="60"/>
      <c r="C65" s="158" t="s">
        <v>35</v>
      </c>
      <c r="D65" s="158"/>
      <c r="E65" s="158"/>
      <c r="F65" s="158"/>
      <c r="G65" s="158"/>
      <c r="H65" s="158"/>
      <c r="I65" s="158"/>
      <c r="J65" s="159"/>
    </row>
    <row r="66" spans="2:10" ht="37.5" customHeight="1" x14ac:dyDescent="0.2">
      <c r="B66" s="61"/>
      <c r="C66" s="158" t="s">
        <v>36</v>
      </c>
      <c r="D66" s="158"/>
      <c r="E66" s="158"/>
      <c r="F66" s="158"/>
      <c r="G66" s="158"/>
      <c r="H66" s="158"/>
      <c r="I66" s="158"/>
      <c r="J66" s="159"/>
    </row>
    <row r="67" spans="2:10" ht="39.75" customHeight="1" x14ac:dyDescent="0.2">
      <c r="B67" s="62" t="s">
        <v>37</v>
      </c>
      <c r="C67" s="160" t="s">
        <v>38</v>
      </c>
      <c r="D67" s="160"/>
      <c r="E67" s="160"/>
      <c r="F67" s="160"/>
      <c r="G67" s="160"/>
      <c r="H67" s="160"/>
      <c r="I67" s="160"/>
      <c r="J67" s="161"/>
    </row>
    <row r="68" spans="2:10" x14ac:dyDescent="0.2">
      <c r="B68" s="24"/>
      <c r="C68" s="24"/>
      <c r="D68" s="24"/>
      <c r="E68" s="24"/>
      <c r="F68" s="24"/>
      <c r="G68" s="24"/>
      <c r="H68" s="24"/>
      <c r="I68" s="24"/>
      <c r="J68" s="24"/>
    </row>
    <row r="69" spans="2:10" x14ac:dyDescent="0.2">
      <c r="B69" s="24"/>
      <c r="C69" s="24"/>
      <c r="D69" s="24"/>
      <c r="E69" s="24"/>
      <c r="F69" s="24"/>
      <c r="G69" s="24"/>
      <c r="H69" s="24"/>
      <c r="I69" s="24"/>
      <c r="J69" s="24"/>
    </row>
  </sheetData>
  <mergeCells count="22">
    <mergeCell ref="B2:J2"/>
    <mergeCell ref="B3:J3"/>
    <mergeCell ref="B7:D7"/>
    <mergeCell ref="F7:H7"/>
    <mergeCell ref="D4:I6"/>
    <mergeCell ref="B8:D8"/>
    <mergeCell ref="F8:G8"/>
    <mergeCell ref="B9:D10"/>
    <mergeCell ref="F9:G10"/>
    <mergeCell ref="H9:H10"/>
    <mergeCell ref="C65:J65"/>
    <mergeCell ref="C66:J66"/>
    <mergeCell ref="C67:J67"/>
    <mergeCell ref="J9:J10"/>
    <mergeCell ref="B20:C20"/>
    <mergeCell ref="B58:J58"/>
    <mergeCell ref="B59:J61"/>
    <mergeCell ref="C63:J63"/>
    <mergeCell ref="C64:J64"/>
    <mergeCell ref="I9:I10"/>
    <mergeCell ref="B35:D35"/>
    <mergeCell ref="B62:J62"/>
  </mergeCells>
  <conditionalFormatting sqref="B20:C20">
    <cfRule type="expression" dxfId="19" priority="15" stopIfTrue="1">
      <formula>D20="menor que la meta"</formula>
    </cfRule>
    <cfRule type="expression" dxfId="18" priority="16" stopIfTrue="1">
      <formula>D20="mayor que la meta"</formula>
    </cfRule>
  </conditionalFormatting>
  <conditionalFormatting sqref="E23:E24 E35:E43">
    <cfRule type="expression" dxfId="17" priority="12" stopIfTrue="1">
      <formula>$F23=$L$3</formula>
    </cfRule>
    <cfRule type="expression" dxfId="16" priority="13" stopIfTrue="1">
      <formula>$F23=$L$4</formula>
    </cfRule>
    <cfRule type="expression" dxfId="15" priority="14" stopIfTrue="1">
      <formula>$F23=$L$5</formula>
    </cfRule>
  </conditionalFormatting>
  <conditionalFormatting sqref="D20">
    <cfRule type="cellIs" dxfId="14" priority="10" stopIfTrue="1" operator="equal">
      <formula>"menor que la meta"</formula>
    </cfRule>
    <cfRule type="cellIs" dxfId="13" priority="11" stopIfTrue="1" operator="equal">
      <formula>"mayor que la meta"</formula>
    </cfRule>
  </conditionalFormatting>
  <conditionalFormatting sqref="C36:D43">
    <cfRule type="expression" dxfId="12" priority="7" stopIfTrue="1">
      <formula>OR($F36=$L$3,$F36=$L$2)</formula>
    </cfRule>
    <cfRule type="expression" dxfId="11" priority="8" stopIfTrue="1">
      <formula>$F36=$L$4</formula>
    </cfRule>
    <cfRule type="expression" dxfId="10" priority="9" stopIfTrue="1">
      <formula>$F36=$L$5</formula>
    </cfRule>
  </conditionalFormatting>
  <conditionalFormatting sqref="E25:E34">
    <cfRule type="expression" dxfId="9" priority="4" stopIfTrue="1">
      <formula>$F25=$L$3</formula>
    </cfRule>
    <cfRule type="expression" dxfId="8" priority="5" stopIfTrue="1">
      <formula>$F25=$L$4</formula>
    </cfRule>
    <cfRule type="expression" dxfId="7" priority="6" stopIfTrue="1">
      <formula>$F25=$L$5</formula>
    </cfRule>
  </conditionalFormatting>
  <conditionalFormatting sqref="C23:D34">
    <cfRule type="expression" dxfId="6" priority="1" stopIfTrue="1">
      <formula>OR($F23=$L$3,$F23=$L$2)</formula>
    </cfRule>
    <cfRule type="expression" dxfId="5" priority="2" stopIfTrue="1">
      <formula>$F23=$L$4</formula>
    </cfRule>
    <cfRule type="expression" dxfId="4" priority="3" stopIfTrue="1">
      <formula>$F23=$L$5</formula>
    </cfRule>
  </conditionalFormatting>
  <dataValidations disablePrompts="1"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Book,Normal"&amp;8Código:IM-MGP-02&amp;C&amp;"Futura Std Book,Normal"&amp;8Versión 04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9"/>
  <sheetViews>
    <sheetView zoomScale="70" zoomScaleNormal="70" workbookViewId="0">
      <selection activeCell="F38" sqref="F38"/>
    </sheetView>
  </sheetViews>
  <sheetFormatPr baseColWidth="10" defaultColWidth="11.42578125" defaultRowHeight="13.5" x14ac:dyDescent="0.25"/>
  <cols>
    <col min="1" max="1" width="6.5703125" style="98" customWidth="1"/>
    <col min="2" max="2" width="15.7109375" style="99" customWidth="1"/>
    <col min="3" max="3" width="40.7109375" style="100" customWidth="1"/>
    <col min="4" max="4" width="15.7109375" style="99" customWidth="1"/>
    <col min="5" max="6" width="19.5703125" style="99" customWidth="1"/>
    <col min="7" max="7" width="25.140625" style="99" customWidth="1"/>
    <col min="8" max="9" width="30.7109375" style="100" customWidth="1"/>
    <col min="10" max="11" width="20.7109375" style="99" customWidth="1"/>
    <col min="12" max="12" width="40.7109375" style="100" customWidth="1"/>
    <col min="13" max="13" width="22.7109375" style="99" customWidth="1"/>
    <col min="14" max="16384" width="11.42578125" style="99"/>
  </cols>
  <sheetData>
    <row r="1" spans="1:13" ht="14.25" thickBot="1" x14ac:dyDescent="0.3">
      <c r="F1" s="99">
        <v>8</v>
      </c>
    </row>
    <row r="2" spans="1:13" ht="15" customHeight="1" x14ac:dyDescent="0.25">
      <c r="B2" s="193" t="s">
        <v>80</v>
      </c>
      <c r="C2" s="194"/>
      <c r="D2" s="194"/>
      <c r="E2" s="194"/>
      <c r="F2" s="194"/>
      <c r="G2" s="194"/>
      <c r="H2" s="194"/>
      <c r="I2" s="194"/>
      <c r="J2" s="194"/>
      <c r="K2" s="194"/>
      <c r="L2" s="194"/>
      <c r="M2" s="195"/>
    </row>
    <row r="3" spans="1:13" ht="15" customHeight="1" x14ac:dyDescent="0.25">
      <c r="B3" s="196"/>
      <c r="C3" s="197"/>
      <c r="D3" s="197"/>
      <c r="E3" s="197"/>
      <c r="F3" s="197"/>
      <c r="G3" s="197"/>
      <c r="H3" s="197"/>
      <c r="I3" s="197"/>
      <c r="J3" s="197"/>
      <c r="K3" s="197"/>
      <c r="L3" s="197"/>
      <c r="M3" s="198"/>
    </row>
    <row r="4" spans="1:13" ht="15" customHeight="1" thickBot="1" x14ac:dyDescent="0.3">
      <c r="B4" s="199"/>
      <c r="C4" s="200"/>
      <c r="D4" s="200"/>
      <c r="E4" s="200"/>
      <c r="F4" s="200"/>
      <c r="G4" s="200"/>
      <c r="H4" s="200"/>
      <c r="I4" s="200"/>
      <c r="J4" s="200"/>
      <c r="K4" s="200"/>
      <c r="L4" s="200"/>
      <c r="M4" s="201"/>
    </row>
    <row r="5" spans="1:13" ht="74.25" customHeight="1" x14ac:dyDescent="0.25">
      <c r="B5" s="122" t="s">
        <v>60</v>
      </c>
      <c r="C5" s="121" t="s">
        <v>61</v>
      </c>
      <c r="D5" s="121" t="s">
        <v>62</v>
      </c>
      <c r="E5" s="121" t="s">
        <v>76</v>
      </c>
      <c r="F5" s="121" t="s">
        <v>85</v>
      </c>
      <c r="G5" s="121" t="s">
        <v>198</v>
      </c>
      <c r="H5" s="121" t="s">
        <v>63</v>
      </c>
      <c r="I5" s="121" t="s">
        <v>64</v>
      </c>
      <c r="J5" s="121" t="s">
        <v>65</v>
      </c>
      <c r="K5" s="121" t="s">
        <v>81</v>
      </c>
      <c r="L5" s="121" t="s">
        <v>77</v>
      </c>
      <c r="M5" s="123" t="s">
        <v>82</v>
      </c>
    </row>
    <row r="6" spans="1:13" ht="59.25" customHeight="1" x14ac:dyDescent="0.25">
      <c r="B6" s="105" t="s">
        <v>213</v>
      </c>
      <c r="C6" s="104" t="s">
        <v>214</v>
      </c>
      <c r="D6" s="103">
        <v>43244</v>
      </c>
      <c r="E6" s="78">
        <v>43281</v>
      </c>
      <c r="F6" s="134">
        <f>NETWORKDAYS(D6,E6,Festivos!B2:B37)</f>
        <v>25</v>
      </c>
      <c r="G6" s="95"/>
      <c r="H6" s="104" t="s">
        <v>215</v>
      </c>
      <c r="I6" s="112" t="s">
        <v>216</v>
      </c>
      <c r="J6" s="116">
        <v>1214384648</v>
      </c>
      <c r="K6" s="84"/>
      <c r="L6" s="85"/>
      <c r="M6" s="118" t="s">
        <v>217</v>
      </c>
    </row>
    <row r="7" spans="1:13" s="75" customFormat="1" ht="40.5" x14ac:dyDescent="0.2">
      <c r="A7" s="77">
        <v>1</v>
      </c>
      <c r="B7" s="105" t="s">
        <v>125</v>
      </c>
      <c r="C7" s="104" t="s">
        <v>149</v>
      </c>
      <c r="D7" s="103">
        <v>43298</v>
      </c>
      <c r="E7" s="78">
        <v>43315</v>
      </c>
      <c r="F7" s="134">
        <f>NETWORKDAYS(D7,E7,Festivos!B2:B37)</f>
        <v>13</v>
      </c>
      <c r="G7" s="95">
        <v>70452288</v>
      </c>
      <c r="H7" s="104" t="s">
        <v>173</v>
      </c>
      <c r="I7" s="112" t="s">
        <v>174</v>
      </c>
      <c r="J7" s="116">
        <v>339256129</v>
      </c>
      <c r="K7" s="84">
        <f>G7/J7</f>
        <v>0.20766695713845157</v>
      </c>
      <c r="L7" s="85"/>
      <c r="M7" s="118" t="s">
        <v>192</v>
      </c>
    </row>
    <row r="8" spans="1:13" s="75" customFormat="1" ht="27" x14ac:dyDescent="0.2">
      <c r="A8" s="77">
        <v>2</v>
      </c>
      <c r="B8" s="105" t="s">
        <v>180</v>
      </c>
      <c r="C8" s="102" t="s">
        <v>181</v>
      </c>
      <c r="D8" s="103">
        <v>43272</v>
      </c>
      <c r="E8" s="78">
        <v>43294</v>
      </c>
      <c r="F8" s="134">
        <f>NETWORKDAYS(D8,E8,Festivos!B2:B37)</f>
        <v>16</v>
      </c>
      <c r="G8" s="95">
        <v>82144955</v>
      </c>
      <c r="H8" s="104" t="s">
        <v>175</v>
      </c>
      <c r="I8" s="112" t="s">
        <v>177</v>
      </c>
      <c r="J8" s="116">
        <v>225927224</v>
      </c>
      <c r="K8" s="84">
        <f t="shared" ref="K8:K33" si="0">G8/J8</f>
        <v>0.36359033473540137</v>
      </c>
      <c r="L8" s="82"/>
      <c r="M8" s="118" t="s">
        <v>193</v>
      </c>
    </row>
    <row r="9" spans="1:13" s="76" customFormat="1" ht="40.5" x14ac:dyDescent="0.2">
      <c r="A9" s="77">
        <v>3</v>
      </c>
      <c r="B9" s="105" t="s">
        <v>182</v>
      </c>
      <c r="C9" s="104" t="s">
        <v>183</v>
      </c>
      <c r="D9" s="103">
        <v>43298</v>
      </c>
      <c r="E9" s="78">
        <v>43312</v>
      </c>
      <c r="F9" s="134">
        <f>NETWORKDAYS(D9,E9,Festivos!B2:B37)</f>
        <v>10</v>
      </c>
      <c r="G9" s="95">
        <v>598544314</v>
      </c>
      <c r="H9" s="104" t="s">
        <v>173</v>
      </c>
      <c r="I9" s="112" t="s">
        <v>83</v>
      </c>
      <c r="J9" s="116">
        <v>1398295081</v>
      </c>
      <c r="K9" s="84">
        <f t="shared" si="0"/>
        <v>0.42805293541614053</v>
      </c>
      <c r="L9" s="85"/>
      <c r="M9" s="118" t="s">
        <v>193</v>
      </c>
    </row>
    <row r="10" spans="1:13" s="76" customFormat="1" ht="27" x14ac:dyDescent="0.2">
      <c r="A10" s="77">
        <v>4</v>
      </c>
      <c r="B10" s="105" t="s">
        <v>184</v>
      </c>
      <c r="C10" s="106" t="s">
        <v>185</v>
      </c>
      <c r="D10" s="103">
        <v>43272</v>
      </c>
      <c r="E10" s="78">
        <v>43280</v>
      </c>
      <c r="F10" s="134">
        <f>NETWORKDAYS(D10,E10,Festivos!B2:B37)</f>
        <v>7</v>
      </c>
      <c r="G10" s="95">
        <v>86392670</v>
      </c>
      <c r="H10" s="106" t="s">
        <v>173</v>
      </c>
      <c r="I10" s="113" t="s">
        <v>174</v>
      </c>
      <c r="J10" s="116">
        <v>176987600</v>
      </c>
      <c r="K10" s="84">
        <f t="shared" si="0"/>
        <v>0.48812837735524972</v>
      </c>
      <c r="L10" s="85"/>
      <c r="M10" s="118" t="s">
        <v>193</v>
      </c>
    </row>
    <row r="11" spans="1:13" s="76" customFormat="1" ht="27" x14ac:dyDescent="0.2">
      <c r="A11" s="77">
        <v>5</v>
      </c>
      <c r="B11" s="105" t="s">
        <v>186</v>
      </c>
      <c r="C11" s="104" t="s">
        <v>187</v>
      </c>
      <c r="D11" s="103">
        <v>43298</v>
      </c>
      <c r="E11" s="78">
        <v>43312</v>
      </c>
      <c r="F11" s="134">
        <f>NETWORKDAYS(D11,E11,Festivos!B2:B37)</f>
        <v>10</v>
      </c>
      <c r="G11" s="95">
        <v>280000000</v>
      </c>
      <c r="H11" s="104" t="s">
        <v>173</v>
      </c>
      <c r="I11" s="112" t="s">
        <v>124</v>
      </c>
      <c r="J11" s="116">
        <v>280000000</v>
      </c>
      <c r="K11" s="84">
        <f t="shared" si="0"/>
        <v>1</v>
      </c>
      <c r="L11" s="80"/>
      <c r="M11" s="118" t="s">
        <v>194</v>
      </c>
    </row>
    <row r="12" spans="1:13" s="75" customFormat="1" ht="40.5" x14ac:dyDescent="0.2">
      <c r="A12" s="77">
        <v>6</v>
      </c>
      <c r="B12" s="105" t="s">
        <v>126</v>
      </c>
      <c r="C12" s="102" t="s">
        <v>150</v>
      </c>
      <c r="D12" s="103">
        <v>43314</v>
      </c>
      <c r="E12" s="78">
        <v>43329</v>
      </c>
      <c r="F12" s="134">
        <f>NETWORKDAYS(D12,E12,Festivos!B2:B37)</f>
        <v>11</v>
      </c>
      <c r="G12" s="95">
        <v>297748298</v>
      </c>
      <c r="H12" s="104" t="s">
        <v>173</v>
      </c>
      <c r="I12" s="112" t="s">
        <v>124</v>
      </c>
      <c r="J12" s="116">
        <v>321800000</v>
      </c>
      <c r="K12" s="84">
        <f t="shared" si="0"/>
        <v>0.92525885021752641</v>
      </c>
      <c r="L12" s="80"/>
      <c r="M12" s="118" t="s">
        <v>193</v>
      </c>
    </row>
    <row r="13" spans="1:13" s="75" customFormat="1" ht="40.5" x14ac:dyDescent="0.2">
      <c r="A13" s="77">
        <v>7</v>
      </c>
      <c r="B13" s="105" t="s">
        <v>127</v>
      </c>
      <c r="C13" s="102" t="s">
        <v>151</v>
      </c>
      <c r="D13" s="103">
        <v>43314</v>
      </c>
      <c r="E13" s="78">
        <v>43336</v>
      </c>
      <c r="F13" s="134">
        <f>NETWORKDAYS(D13,E13,Festivos!B2:B37)</f>
        <v>15</v>
      </c>
      <c r="G13" s="95">
        <v>266859416</v>
      </c>
      <c r="H13" s="106" t="s">
        <v>173</v>
      </c>
      <c r="I13" s="113" t="s">
        <v>174</v>
      </c>
      <c r="J13" s="116">
        <v>326626353</v>
      </c>
      <c r="K13" s="84">
        <f t="shared" si="0"/>
        <v>0.8170174070430869</v>
      </c>
      <c r="L13" s="82"/>
      <c r="M13" s="118" t="s">
        <v>193</v>
      </c>
    </row>
    <row r="14" spans="1:13" s="75" customFormat="1" ht="40.5" x14ac:dyDescent="0.2">
      <c r="A14" s="77">
        <v>8</v>
      </c>
      <c r="B14" s="105" t="s">
        <v>128</v>
      </c>
      <c r="C14" s="102" t="s">
        <v>152</v>
      </c>
      <c r="D14" s="103">
        <v>43341</v>
      </c>
      <c r="E14" s="78">
        <v>43376</v>
      </c>
      <c r="F14" s="134">
        <f>NETWORKDAYS(D14,E14,Festivos!B2:B37)</f>
        <v>26</v>
      </c>
      <c r="G14" s="95">
        <v>51414958</v>
      </c>
      <c r="H14" s="104" t="s">
        <v>175</v>
      </c>
      <c r="I14" s="112" t="s">
        <v>176</v>
      </c>
      <c r="J14" s="116">
        <v>477104696</v>
      </c>
      <c r="K14" s="84">
        <f t="shared" si="0"/>
        <v>0.1077645188384396</v>
      </c>
      <c r="L14" s="82"/>
      <c r="M14" s="118" t="s">
        <v>192</v>
      </c>
    </row>
    <row r="15" spans="1:13" s="75" customFormat="1" ht="67.5" x14ac:dyDescent="0.2">
      <c r="A15" s="77">
        <v>9</v>
      </c>
      <c r="B15" s="105" t="s">
        <v>129</v>
      </c>
      <c r="C15" s="102" t="s">
        <v>153</v>
      </c>
      <c r="D15" s="103">
        <v>43287</v>
      </c>
      <c r="E15" s="78">
        <v>43325</v>
      </c>
      <c r="F15" s="134">
        <f>NETWORKDAYS(D15,E15,Festivos!B2:B37)</f>
        <v>25</v>
      </c>
      <c r="G15" s="95">
        <v>443831920</v>
      </c>
      <c r="H15" s="104" t="s">
        <v>173</v>
      </c>
      <c r="I15" s="112" t="s">
        <v>174</v>
      </c>
      <c r="J15" s="116">
        <v>892457160</v>
      </c>
      <c r="K15" s="84">
        <f t="shared" si="0"/>
        <v>0.49731453776447937</v>
      </c>
      <c r="L15" s="82"/>
      <c r="M15" s="118" t="s">
        <v>195</v>
      </c>
    </row>
    <row r="16" spans="1:13" s="75" customFormat="1" ht="27" x14ac:dyDescent="0.2">
      <c r="A16" s="77">
        <v>10</v>
      </c>
      <c r="B16" s="105" t="s">
        <v>188</v>
      </c>
      <c r="C16" s="102" t="s">
        <v>189</v>
      </c>
      <c r="D16" s="103">
        <v>43292</v>
      </c>
      <c r="E16" s="86">
        <v>43410</v>
      </c>
      <c r="F16" s="134">
        <f>NETWORKDAYS(D16,E16,Festivos!B2:B37)</f>
        <v>80</v>
      </c>
      <c r="G16" s="95">
        <v>41921480</v>
      </c>
      <c r="H16" s="104" t="s">
        <v>173</v>
      </c>
      <c r="I16" s="112" t="s">
        <v>124</v>
      </c>
      <c r="J16" s="116">
        <v>450000000</v>
      </c>
      <c r="K16" s="84">
        <f t="shared" si="0"/>
        <v>9.3158844444444444E-2</v>
      </c>
      <c r="L16" s="82"/>
      <c r="M16" s="118" t="s">
        <v>192</v>
      </c>
    </row>
    <row r="17" spans="1:13" s="75" customFormat="1" ht="27" x14ac:dyDescent="0.2">
      <c r="A17" s="77">
        <v>11</v>
      </c>
      <c r="B17" s="105" t="s">
        <v>130</v>
      </c>
      <c r="C17" s="102" t="s">
        <v>154</v>
      </c>
      <c r="D17" s="103">
        <v>43314</v>
      </c>
      <c r="E17" s="78">
        <v>43339</v>
      </c>
      <c r="F17" s="134">
        <f>NETWORKDAYS(D17,E17,Festivos!B2:B37)</f>
        <v>16</v>
      </c>
      <c r="G17" s="95">
        <v>336443235</v>
      </c>
      <c r="H17" s="104" t="s">
        <v>173</v>
      </c>
      <c r="I17" s="112" t="s">
        <v>84</v>
      </c>
      <c r="J17" s="116">
        <v>694242015</v>
      </c>
      <c r="K17" s="84">
        <f t="shared" si="0"/>
        <v>0.4846195242159177</v>
      </c>
      <c r="L17" s="82"/>
      <c r="M17" s="118" t="s">
        <v>193</v>
      </c>
    </row>
    <row r="18" spans="1:13" s="75" customFormat="1" ht="27" x14ac:dyDescent="0.2">
      <c r="A18" s="77">
        <v>12</v>
      </c>
      <c r="B18" s="105" t="s">
        <v>131</v>
      </c>
      <c r="C18" s="102" t="s">
        <v>155</v>
      </c>
      <c r="D18" s="103">
        <v>43361</v>
      </c>
      <c r="E18" s="78">
        <v>43378</v>
      </c>
      <c r="F18" s="134">
        <f>NETWORKDAYS(D18,E18,Festivos!B2:B37)</f>
        <v>14</v>
      </c>
      <c r="G18" s="95">
        <v>52990154</v>
      </c>
      <c r="H18" s="104" t="s">
        <v>175</v>
      </c>
      <c r="I18" s="112" t="s">
        <v>177</v>
      </c>
      <c r="J18" s="116">
        <v>170116492</v>
      </c>
      <c r="K18" s="84">
        <f t="shared" si="0"/>
        <v>0.31149333834135257</v>
      </c>
      <c r="L18" s="81"/>
      <c r="M18" s="118" t="s">
        <v>193</v>
      </c>
    </row>
    <row r="19" spans="1:13" s="75" customFormat="1" ht="40.5" x14ac:dyDescent="0.2">
      <c r="A19" s="77">
        <v>13</v>
      </c>
      <c r="B19" s="105" t="s">
        <v>132</v>
      </c>
      <c r="C19" s="101" t="s">
        <v>156</v>
      </c>
      <c r="D19" s="103">
        <v>43361</v>
      </c>
      <c r="E19" s="137">
        <v>43404</v>
      </c>
      <c r="F19" s="134">
        <f>NETWORKDAYS(D19,E19,Festivos!B3:B38)</f>
        <v>31</v>
      </c>
      <c r="G19" s="141" t="s">
        <v>179</v>
      </c>
      <c r="H19" s="106" t="s">
        <v>173</v>
      </c>
      <c r="I19" s="113" t="s">
        <v>124</v>
      </c>
      <c r="J19" s="116">
        <v>52009074</v>
      </c>
      <c r="K19" s="84" t="s">
        <v>179</v>
      </c>
      <c r="L19" s="81" t="s">
        <v>201</v>
      </c>
      <c r="M19" s="140" t="s">
        <v>191</v>
      </c>
    </row>
    <row r="20" spans="1:13" s="75" customFormat="1" ht="20.100000000000001" customHeight="1" x14ac:dyDescent="0.2">
      <c r="A20" s="77">
        <v>14</v>
      </c>
      <c r="B20" s="105" t="s">
        <v>133</v>
      </c>
      <c r="C20" s="102" t="s">
        <v>157</v>
      </c>
      <c r="D20" s="103">
        <v>43298</v>
      </c>
      <c r="E20" s="96">
        <v>43343</v>
      </c>
      <c r="F20" s="134">
        <f>NETWORKDAYS(D20,E20,Festivos!B2:B37)</f>
        <v>31</v>
      </c>
      <c r="G20" s="95">
        <v>548747573</v>
      </c>
      <c r="H20" s="104" t="s">
        <v>173</v>
      </c>
      <c r="I20" s="112" t="s">
        <v>124</v>
      </c>
      <c r="J20" s="116">
        <v>754110969</v>
      </c>
      <c r="K20" s="84">
        <f t="shared" si="0"/>
        <v>0.72767483242907183</v>
      </c>
      <c r="L20" s="82"/>
      <c r="M20" s="118" t="s">
        <v>193</v>
      </c>
    </row>
    <row r="21" spans="1:13" s="75" customFormat="1" ht="27" x14ac:dyDescent="0.2">
      <c r="A21" s="77">
        <v>15</v>
      </c>
      <c r="B21" s="105" t="s">
        <v>134</v>
      </c>
      <c r="C21" s="102" t="s">
        <v>158</v>
      </c>
      <c r="D21" s="103">
        <v>43341</v>
      </c>
      <c r="E21" s="96">
        <v>43404</v>
      </c>
      <c r="F21" s="134">
        <f>NETWORKDAYS(D21,E21,Festivos!B2:B37)</f>
        <v>45</v>
      </c>
      <c r="G21" s="95">
        <v>120000000</v>
      </c>
      <c r="H21" s="104" t="s">
        <v>175</v>
      </c>
      <c r="I21" s="112" t="s">
        <v>177</v>
      </c>
      <c r="J21" s="116">
        <v>240000000</v>
      </c>
      <c r="K21" s="84">
        <f t="shared" si="0"/>
        <v>0.5</v>
      </c>
      <c r="L21" s="82"/>
      <c r="M21" s="118" t="s">
        <v>193</v>
      </c>
    </row>
    <row r="22" spans="1:13" s="75" customFormat="1" ht="81" x14ac:dyDescent="0.2">
      <c r="A22" s="77">
        <v>16</v>
      </c>
      <c r="B22" s="105" t="s">
        <v>135</v>
      </c>
      <c r="C22" s="102" t="s">
        <v>159</v>
      </c>
      <c r="D22" s="103">
        <v>43361</v>
      </c>
      <c r="E22" s="137" t="s">
        <v>179</v>
      </c>
      <c r="F22" s="138" t="s">
        <v>179</v>
      </c>
      <c r="G22" s="141" t="s">
        <v>179</v>
      </c>
      <c r="H22" s="104" t="s">
        <v>175</v>
      </c>
      <c r="I22" s="112" t="s">
        <v>177</v>
      </c>
      <c r="J22" s="116">
        <v>810956500</v>
      </c>
      <c r="K22" s="84" t="s">
        <v>179</v>
      </c>
      <c r="L22" s="80"/>
      <c r="M22" s="140" t="s">
        <v>190</v>
      </c>
    </row>
    <row r="23" spans="1:13" s="75" customFormat="1" ht="20.100000000000001" customHeight="1" x14ac:dyDescent="0.2">
      <c r="A23" s="77">
        <v>17</v>
      </c>
      <c r="B23" s="105" t="s">
        <v>136</v>
      </c>
      <c r="C23" s="102" t="s">
        <v>160</v>
      </c>
      <c r="D23" s="103">
        <v>43361</v>
      </c>
      <c r="E23" s="139" t="s">
        <v>218</v>
      </c>
      <c r="F23" s="138" t="s">
        <v>179</v>
      </c>
      <c r="G23" s="141" t="s">
        <v>179</v>
      </c>
      <c r="H23" s="104" t="s">
        <v>175</v>
      </c>
      <c r="I23" s="112" t="s">
        <v>178</v>
      </c>
      <c r="J23" s="116">
        <v>630499000</v>
      </c>
      <c r="K23" s="84" t="s">
        <v>179</v>
      </c>
      <c r="L23" s="80"/>
      <c r="M23" s="140" t="s">
        <v>190</v>
      </c>
    </row>
    <row r="24" spans="1:13" s="75" customFormat="1" ht="20.100000000000001" customHeight="1" x14ac:dyDescent="0.2">
      <c r="A24" s="77">
        <v>18</v>
      </c>
      <c r="B24" s="105" t="s">
        <v>137</v>
      </c>
      <c r="C24" s="102" t="s">
        <v>161</v>
      </c>
      <c r="D24" s="103">
        <v>43314</v>
      </c>
      <c r="E24" s="97">
        <v>43339</v>
      </c>
      <c r="F24" s="134">
        <f>NETWORKDAYS(D24,E24,Festivos!B2:B37)</f>
        <v>16</v>
      </c>
      <c r="G24" s="95">
        <v>49806172</v>
      </c>
      <c r="H24" s="104" t="s">
        <v>175</v>
      </c>
      <c r="I24" s="112" t="s">
        <v>177</v>
      </c>
      <c r="J24" s="116">
        <v>99612344</v>
      </c>
      <c r="K24" s="84">
        <f t="shared" si="0"/>
        <v>0.5</v>
      </c>
      <c r="L24" s="82"/>
      <c r="M24" s="118" t="s">
        <v>193</v>
      </c>
    </row>
    <row r="25" spans="1:13" s="75" customFormat="1" ht="48" x14ac:dyDescent="0.2">
      <c r="A25" s="77">
        <v>19</v>
      </c>
      <c r="B25" s="105" t="s">
        <v>138</v>
      </c>
      <c r="C25" s="102" t="s">
        <v>162</v>
      </c>
      <c r="D25" s="103">
        <v>43402</v>
      </c>
      <c r="E25" s="139" t="s">
        <v>191</v>
      </c>
      <c r="F25" s="138" t="s">
        <v>179</v>
      </c>
      <c r="G25" s="125" t="s">
        <v>179</v>
      </c>
      <c r="H25" s="104" t="s">
        <v>175</v>
      </c>
      <c r="I25" s="112" t="s">
        <v>176</v>
      </c>
      <c r="J25" s="116">
        <v>1207114000</v>
      </c>
      <c r="K25" s="84" t="s">
        <v>179</v>
      </c>
      <c r="L25" s="82" t="s">
        <v>200</v>
      </c>
      <c r="M25" s="118" t="s">
        <v>191</v>
      </c>
    </row>
    <row r="26" spans="1:13" s="75" customFormat="1" ht="27" x14ac:dyDescent="0.2">
      <c r="A26" s="77">
        <v>20</v>
      </c>
      <c r="B26" s="105" t="s">
        <v>139</v>
      </c>
      <c r="C26" s="102" t="s">
        <v>163</v>
      </c>
      <c r="D26" s="103">
        <v>43361</v>
      </c>
      <c r="E26" s="97">
        <v>43392</v>
      </c>
      <c r="F26" s="134">
        <f>NETWORKDAYS(D26,E26,Festivos!B2:B37)</f>
        <v>23</v>
      </c>
      <c r="G26" s="95">
        <v>1652695</v>
      </c>
      <c r="H26" s="104" t="s">
        <v>175</v>
      </c>
      <c r="I26" s="112" t="s">
        <v>176</v>
      </c>
      <c r="J26" s="116">
        <v>70000000</v>
      </c>
      <c r="K26" s="84">
        <f t="shared" si="0"/>
        <v>2.360992857142857E-2</v>
      </c>
      <c r="L26" s="82"/>
      <c r="M26" s="118" t="s">
        <v>192</v>
      </c>
    </row>
    <row r="27" spans="1:13" s="75" customFormat="1" ht="27" x14ac:dyDescent="0.2">
      <c r="A27" s="77">
        <v>21</v>
      </c>
      <c r="B27" s="105" t="s">
        <v>140</v>
      </c>
      <c r="C27" s="102" t="s">
        <v>164</v>
      </c>
      <c r="D27" s="103">
        <v>43402</v>
      </c>
      <c r="E27" s="96">
        <v>43454</v>
      </c>
      <c r="F27" s="134">
        <f>NETWORKDAYS(D27,E27,Festivos!B2:B37)</f>
        <v>37</v>
      </c>
      <c r="G27" s="95">
        <v>49178687</v>
      </c>
      <c r="H27" s="104" t="s">
        <v>175</v>
      </c>
      <c r="I27" s="112" t="s">
        <v>176</v>
      </c>
      <c r="J27" s="116">
        <v>302000000</v>
      </c>
      <c r="K27" s="84">
        <f t="shared" si="0"/>
        <v>0.1628433344370861</v>
      </c>
      <c r="L27" s="81"/>
      <c r="M27" s="118" t="s">
        <v>196</v>
      </c>
    </row>
    <row r="28" spans="1:13" s="75" customFormat="1" ht="40.5" x14ac:dyDescent="0.2">
      <c r="A28" s="77">
        <v>22</v>
      </c>
      <c r="B28" s="105" t="s">
        <v>141</v>
      </c>
      <c r="C28" s="102" t="s">
        <v>165</v>
      </c>
      <c r="D28" s="103">
        <v>43402</v>
      </c>
      <c r="E28" s="137" t="s">
        <v>179</v>
      </c>
      <c r="F28" s="138" t="s">
        <v>179</v>
      </c>
      <c r="G28" s="94" t="s">
        <v>179</v>
      </c>
      <c r="H28" s="104" t="s">
        <v>175</v>
      </c>
      <c r="I28" s="112" t="s">
        <v>176</v>
      </c>
      <c r="J28" s="116">
        <v>150227260</v>
      </c>
      <c r="K28" s="84" t="s">
        <v>179</v>
      </c>
      <c r="L28" s="81" t="s">
        <v>203</v>
      </c>
      <c r="M28" s="119" t="s">
        <v>197</v>
      </c>
    </row>
    <row r="29" spans="1:13" s="75" customFormat="1" ht="40.5" x14ac:dyDescent="0.2">
      <c r="A29" s="77">
        <v>23</v>
      </c>
      <c r="B29" s="105" t="s">
        <v>142</v>
      </c>
      <c r="C29" s="102" t="s">
        <v>166</v>
      </c>
      <c r="D29" s="103">
        <v>43361</v>
      </c>
      <c r="E29" s="96">
        <v>43378</v>
      </c>
      <c r="F29" s="134">
        <f>NETWORKDAYS(D29,E29,Festivos!B2:B37)</f>
        <v>14</v>
      </c>
      <c r="G29" s="83">
        <v>35124755</v>
      </c>
      <c r="H29" s="104" t="s">
        <v>175</v>
      </c>
      <c r="I29" s="112" t="s">
        <v>176</v>
      </c>
      <c r="J29" s="116">
        <v>44143440</v>
      </c>
      <c r="K29" s="84">
        <f t="shared" si="0"/>
        <v>0.79569591767202552</v>
      </c>
      <c r="L29" s="82"/>
      <c r="M29" s="118" t="s">
        <v>193</v>
      </c>
    </row>
    <row r="30" spans="1:13" s="75" customFormat="1" ht="40.5" x14ac:dyDescent="0.2">
      <c r="A30" s="77">
        <v>24</v>
      </c>
      <c r="B30" s="105" t="s">
        <v>143</v>
      </c>
      <c r="C30" s="102" t="s">
        <v>167</v>
      </c>
      <c r="D30" s="103">
        <v>43361</v>
      </c>
      <c r="E30" s="97">
        <v>43381</v>
      </c>
      <c r="F30" s="134">
        <f>NETWORKDAYS(D30,E30,Festivos!B2:B37)</f>
        <v>15</v>
      </c>
      <c r="G30" s="83">
        <v>1597442553</v>
      </c>
      <c r="H30" s="104" t="s">
        <v>175</v>
      </c>
      <c r="I30" s="112" t="s">
        <v>176</v>
      </c>
      <c r="J30" s="116">
        <v>3194885106</v>
      </c>
      <c r="K30" s="84">
        <f t="shared" si="0"/>
        <v>0.5</v>
      </c>
      <c r="L30" s="82"/>
      <c r="M30" s="118" t="s">
        <v>195</v>
      </c>
    </row>
    <row r="31" spans="1:13" s="75" customFormat="1" ht="54" x14ac:dyDescent="0.2">
      <c r="A31" s="77">
        <v>25</v>
      </c>
      <c r="B31" s="105" t="s">
        <v>144</v>
      </c>
      <c r="C31" s="102" t="s">
        <v>168</v>
      </c>
      <c r="D31" s="103">
        <v>43361</v>
      </c>
      <c r="E31" s="97">
        <v>43381</v>
      </c>
      <c r="F31" s="134">
        <f>NETWORKDAYS(D31,E31,Festivos!B2:B37)</f>
        <v>15</v>
      </c>
      <c r="G31" s="83">
        <v>193804497</v>
      </c>
      <c r="H31" s="104" t="s">
        <v>175</v>
      </c>
      <c r="I31" s="112" t="s">
        <v>176</v>
      </c>
      <c r="J31" s="116">
        <v>629505777</v>
      </c>
      <c r="K31" s="84">
        <f t="shared" si="0"/>
        <v>0.30786770206240699</v>
      </c>
      <c r="L31" s="82"/>
      <c r="M31" s="118" t="s">
        <v>195</v>
      </c>
    </row>
    <row r="32" spans="1:13" ht="40.5" x14ac:dyDescent="0.25">
      <c r="A32" s="77">
        <v>26</v>
      </c>
      <c r="B32" s="105" t="s">
        <v>205</v>
      </c>
      <c r="C32" s="102" t="s">
        <v>206</v>
      </c>
      <c r="D32" s="127">
        <v>43392</v>
      </c>
      <c r="E32" s="128">
        <v>43412</v>
      </c>
      <c r="F32" s="134">
        <f>NETWORKDAYS(D32,E32,Festivos!B2:B37)</f>
        <v>14</v>
      </c>
      <c r="G32" s="125" t="s">
        <v>179</v>
      </c>
      <c r="H32" s="102" t="s">
        <v>175</v>
      </c>
      <c r="I32" s="130" t="s">
        <v>176</v>
      </c>
      <c r="J32" s="131">
        <v>386246339</v>
      </c>
      <c r="K32" s="101" t="s">
        <v>179</v>
      </c>
      <c r="L32" s="129"/>
      <c r="M32" s="135" t="s">
        <v>197</v>
      </c>
    </row>
    <row r="33" spans="1:13" s="75" customFormat="1" ht="40.5" x14ac:dyDescent="0.2">
      <c r="A33" s="77">
        <v>27</v>
      </c>
      <c r="B33" s="105" t="s">
        <v>145</v>
      </c>
      <c r="C33" s="102" t="s">
        <v>169</v>
      </c>
      <c r="D33" s="103">
        <v>43341</v>
      </c>
      <c r="E33" s="97">
        <v>43376</v>
      </c>
      <c r="F33" s="134">
        <f>NETWORKDAYS(D33,E33,Festivos!B2:B37)</f>
        <v>26</v>
      </c>
      <c r="G33" s="94">
        <v>8522335</v>
      </c>
      <c r="H33" s="104" t="s">
        <v>175</v>
      </c>
      <c r="I33" s="112" t="s">
        <v>176</v>
      </c>
      <c r="J33" s="116">
        <v>30000000</v>
      </c>
      <c r="K33" s="84">
        <f t="shared" si="0"/>
        <v>0.28407783333333331</v>
      </c>
      <c r="L33" s="82"/>
      <c r="M33" s="118" t="s">
        <v>193</v>
      </c>
    </row>
    <row r="34" spans="1:13" s="75" customFormat="1" ht="40.5" x14ac:dyDescent="0.2">
      <c r="A34" s="77">
        <v>28</v>
      </c>
      <c r="B34" s="105" t="s">
        <v>146</v>
      </c>
      <c r="C34" s="102" t="s">
        <v>170</v>
      </c>
      <c r="D34" s="103">
        <v>43402</v>
      </c>
      <c r="E34" s="137" t="s">
        <v>179</v>
      </c>
      <c r="F34" s="138" t="s">
        <v>179</v>
      </c>
      <c r="G34" s="125" t="s">
        <v>179</v>
      </c>
      <c r="H34" s="104" t="s">
        <v>175</v>
      </c>
      <c r="I34" s="112" t="s">
        <v>176</v>
      </c>
      <c r="J34" s="116">
        <v>121207048</v>
      </c>
      <c r="K34" s="84" t="s">
        <v>179</v>
      </c>
      <c r="L34" s="82" t="s">
        <v>199</v>
      </c>
      <c r="M34" s="119" t="s">
        <v>197</v>
      </c>
    </row>
    <row r="35" spans="1:13" ht="40.5" x14ac:dyDescent="0.25">
      <c r="A35" s="77">
        <v>29</v>
      </c>
      <c r="B35" s="105" t="s">
        <v>207</v>
      </c>
      <c r="C35" s="102" t="s">
        <v>208</v>
      </c>
      <c r="D35" s="132">
        <v>43397</v>
      </c>
      <c r="E35" s="133">
        <v>43406</v>
      </c>
      <c r="F35" s="134">
        <f>NETWORKDAYS(D35,E35,Festivos!B2:B37)</f>
        <v>8</v>
      </c>
      <c r="G35" s="125" t="s">
        <v>179</v>
      </c>
      <c r="H35" s="102" t="s">
        <v>175</v>
      </c>
      <c r="I35" s="130" t="s">
        <v>176</v>
      </c>
      <c r="J35" s="131">
        <v>150000000</v>
      </c>
      <c r="K35" s="84" t="s">
        <v>179</v>
      </c>
      <c r="L35" s="136"/>
      <c r="M35" s="135" t="s">
        <v>197</v>
      </c>
    </row>
    <row r="36" spans="1:13" ht="27" x14ac:dyDescent="0.25">
      <c r="A36" s="77">
        <v>30</v>
      </c>
      <c r="B36" s="105" t="s">
        <v>209</v>
      </c>
      <c r="C36" s="102" t="s">
        <v>210</v>
      </c>
      <c r="D36" s="132">
        <v>43396</v>
      </c>
      <c r="E36" s="133">
        <v>43406</v>
      </c>
      <c r="F36" s="134">
        <f>NETWORKDAYS(D36,E36,Festivos!B2:B37)</f>
        <v>9</v>
      </c>
      <c r="G36" s="125" t="s">
        <v>179</v>
      </c>
      <c r="H36" s="102" t="s">
        <v>175</v>
      </c>
      <c r="I36" s="130" t="s">
        <v>176</v>
      </c>
      <c r="J36" s="131">
        <v>511344509</v>
      </c>
      <c r="K36" s="84" t="s">
        <v>179</v>
      </c>
      <c r="L36" s="136"/>
      <c r="M36" s="135" t="s">
        <v>197</v>
      </c>
    </row>
    <row r="37" spans="1:13" s="75" customFormat="1" ht="25.5" customHeight="1" x14ac:dyDescent="0.2">
      <c r="A37" s="77">
        <v>31</v>
      </c>
      <c r="B37" s="105" t="s">
        <v>147</v>
      </c>
      <c r="C37" s="102" t="s">
        <v>171</v>
      </c>
      <c r="D37" s="109">
        <v>43378</v>
      </c>
      <c r="E37" s="137" t="s">
        <v>179</v>
      </c>
      <c r="F37" s="138" t="s">
        <v>179</v>
      </c>
      <c r="G37" s="125" t="s">
        <v>179</v>
      </c>
      <c r="H37" s="104" t="s">
        <v>175</v>
      </c>
      <c r="I37" s="112" t="s">
        <v>176</v>
      </c>
      <c r="J37" s="116">
        <v>645393801</v>
      </c>
      <c r="K37" s="84" t="s">
        <v>179</v>
      </c>
      <c r="L37" s="81" t="s">
        <v>204</v>
      </c>
      <c r="M37" s="119" t="s">
        <v>197</v>
      </c>
    </row>
    <row r="38" spans="1:13" ht="27" x14ac:dyDescent="0.25">
      <c r="A38" s="77">
        <v>32</v>
      </c>
      <c r="B38" s="105" t="s">
        <v>211</v>
      </c>
      <c r="C38" s="102" t="s">
        <v>212</v>
      </c>
      <c r="D38" s="127">
        <v>43383</v>
      </c>
      <c r="E38" s="128">
        <v>43412</v>
      </c>
      <c r="F38" s="134">
        <f>NETWORKDAYS(D38,E38,Festivos!B2:B37)</f>
        <v>20</v>
      </c>
      <c r="G38" s="125" t="s">
        <v>179</v>
      </c>
      <c r="H38" s="102" t="s">
        <v>175</v>
      </c>
      <c r="I38" s="130" t="s">
        <v>176</v>
      </c>
      <c r="J38" s="131">
        <v>601130000</v>
      </c>
      <c r="K38" s="84" t="s">
        <v>179</v>
      </c>
      <c r="L38" s="136"/>
      <c r="M38" s="135" t="s">
        <v>197</v>
      </c>
    </row>
    <row r="39" spans="1:13" s="75" customFormat="1" ht="41.25" thickBot="1" x14ac:dyDescent="0.25">
      <c r="A39" s="77">
        <v>33</v>
      </c>
      <c r="B39" s="107" t="s">
        <v>148</v>
      </c>
      <c r="C39" s="108" t="s">
        <v>172</v>
      </c>
      <c r="D39" s="110">
        <v>43402</v>
      </c>
      <c r="E39" s="142" t="s">
        <v>179</v>
      </c>
      <c r="F39" s="143" t="s">
        <v>179</v>
      </c>
      <c r="G39" s="126" t="s">
        <v>179</v>
      </c>
      <c r="H39" s="114" t="s">
        <v>175</v>
      </c>
      <c r="I39" s="115" t="s">
        <v>176</v>
      </c>
      <c r="J39" s="117">
        <v>249884625</v>
      </c>
      <c r="K39" s="124" t="s">
        <v>179</v>
      </c>
      <c r="L39" s="111" t="s">
        <v>202</v>
      </c>
      <c r="M39" s="120" t="s">
        <v>197</v>
      </c>
    </row>
  </sheetData>
  <autoFilter ref="A5:M39"/>
  <mergeCells count="1">
    <mergeCell ref="B2:M4"/>
  </mergeCells>
  <conditionalFormatting sqref="F8:F18 F20:F21 F24 F26:F27 F29:F33 F35:F36 F38">
    <cfRule type="cellIs" dxfId="3" priority="12" operator="greaterThan">
      <formula>8</formula>
    </cfRule>
  </conditionalFormatting>
  <conditionalFormatting sqref="F6">
    <cfRule type="cellIs" dxfId="2" priority="3" operator="greaterThan">
      <formula>8</formula>
    </cfRule>
  </conditionalFormatting>
  <conditionalFormatting sqref="F7">
    <cfRule type="cellIs" dxfId="1" priority="2" operator="greaterThan">
      <formula>8</formula>
    </cfRule>
  </conditionalFormatting>
  <conditionalFormatting sqref="F19">
    <cfRule type="cellIs" dxfId="0" priority="1" operator="greaterThan">
      <formula>8</formula>
    </cfRule>
  </conditionalFormatting>
  <pageMargins left="0.7" right="0.7" top="0.75" bottom="0.75" header="0.3" footer="0.3"/>
  <pageSetup orientation="portrait" r:id="rId1"/>
  <ignoredErrors>
    <ignoredError sqref="F7:F18 F33:F34 F37 F39 F20:F31" formulaRange="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topLeftCell="A20" workbookViewId="0">
      <selection activeCell="E14" sqref="E14"/>
    </sheetView>
  </sheetViews>
  <sheetFormatPr baseColWidth="10" defaultRowHeight="12.75" x14ac:dyDescent="0.2"/>
  <cols>
    <col min="1" max="1" width="38.140625" bestFit="1" customWidth="1"/>
  </cols>
  <sheetData>
    <row r="1" spans="1:2" ht="15" x14ac:dyDescent="0.2">
      <c r="A1" s="87" t="s">
        <v>86</v>
      </c>
      <c r="B1" s="88" t="s">
        <v>87</v>
      </c>
    </row>
    <row r="2" spans="1:2" ht="15" x14ac:dyDescent="0.2">
      <c r="A2" t="s">
        <v>88</v>
      </c>
      <c r="B2" s="89">
        <v>42736</v>
      </c>
    </row>
    <row r="3" spans="1:2" ht="15" x14ac:dyDescent="0.2">
      <c r="A3" t="s">
        <v>89</v>
      </c>
      <c r="B3" s="89">
        <v>42744</v>
      </c>
    </row>
    <row r="4" spans="1:2" ht="15" x14ac:dyDescent="0.2">
      <c r="A4" t="s">
        <v>90</v>
      </c>
      <c r="B4" s="89">
        <v>42814</v>
      </c>
    </row>
    <row r="5" spans="1:2" ht="15" x14ac:dyDescent="0.2">
      <c r="A5" t="s">
        <v>91</v>
      </c>
      <c r="B5" s="89">
        <v>42838</v>
      </c>
    </row>
    <row r="6" spans="1:2" ht="15" x14ac:dyDescent="0.2">
      <c r="A6" t="s">
        <v>92</v>
      </c>
      <c r="B6" s="89">
        <v>42839</v>
      </c>
    </row>
    <row r="7" spans="1:2" ht="15" x14ac:dyDescent="0.2">
      <c r="A7" t="s">
        <v>93</v>
      </c>
      <c r="B7" s="89">
        <v>42856</v>
      </c>
    </row>
    <row r="8" spans="1:2" ht="15" x14ac:dyDescent="0.2">
      <c r="A8" t="s">
        <v>94</v>
      </c>
      <c r="B8" s="89">
        <v>42884</v>
      </c>
    </row>
    <row r="9" spans="1:2" ht="15" x14ac:dyDescent="0.2">
      <c r="A9" t="s">
        <v>95</v>
      </c>
      <c r="B9" s="89">
        <v>42905</v>
      </c>
    </row>
    <row r="10" spans="1:2" ht="15" x14ac:dyDescent="0.2">
      <c r="A10" t="s">
        <v>96</v>
      </c>
      <c r="B10" s="89">
        <v>42912</v>
      </c>
    </row>
    <row r="11" spans="1:2" ht="15" x14ac:dyDescent="0.2">
      <c r="A11" t="s">
        <v>97</v>
      </c>
      <c r="B11" s="89">
        <v>42919</v>
      </c>
    </row>
    <row r="12" spans="1:2" ht="15" x14ac:dyDescent="0.2">
      <c r="A12" t="s">
        <v>98</v>
      </c>
      <c r="B12" s="89">
        <v>42936</v>
      </c>
    </row>
    <row r="13" spans="1:2" ht="15" x14ac:dyDescent="0.2">
      <c r="A13" t="s">
        <v>99</v>
      </c>
      <c r="B13" s="89">
        <v>42954</v>
      </c>
    </row>
    <row r="14" spans="1:2" ht="15" x14ac:dyDescent="0.2">
      <c r="A14" t="s">
        <v>100</v>
      </c>
      <c r="B14" s="89">
        <v>42968</v>
      </c>
    </row>
    <row r="15" spans="1:2" ht="15" x14ac:dyDescent="0.2">
      <c r="A15" t="s">
        <v>101</v>
      </c>
      <c r="B15" s="89">
        <v>43024</v>
      </c>
    </row>
    <row r="16" spans="1:2" ht="15" x14ac:dyDescent="0.2">
      <c r="A16" t="s">
        <v>102</v>
      </c>
      <c r="B16" s="89">
        <v>43045</v>
      </c>
    </row>
    <row r="17" spans="1:2" ht="15" x14ac:dyDescent="0.2">
      <c r="A17" t="s">
        <v>103</v>
      </c>
      <c r="B17" s="89">
        <v>43052</v>
      </c>
    </row>
    <row r="18" spans="1:2" ht="15" x14ac:dyDescent="0.2">
      <c r="A18" t="s">
        <v>104</v>
      </c>
      <c r="B18" s="89">
        <v>43077</v>
      </c>
    </row>
    <row r="19" spans="1:2" ht="15" x14ac:dyDescent="0.2">
      <c r="A19" s="90" t="s">
        <v>105</v>
      </c>
      <c r="B19" s="91">
        <v>43094</v>
      </c>
    </row>
    <row r="20" spans="1:2" ht="15" x14ac:dyDescent="0.2">
      <c r="A20" s="92" t="s">
        <v>106</v>
      </c>
      <c r="B20" s="89">
        <v>43101</v>
      </c>
    </row>
    <row r="21" spans="1:2" ht="15" x14ac:dyDescent="0.2">
      <c r="A21" s="92" t="s">
        <v>107</v>
      </c>
      <c r="B21" s="89">
        <v>43108</v>
      </c>
    </row>
    <row r="22" spans="1:2" ht="15" x14ac:dyDescent="0.2">
      <c r="A22" s="92" t="s">
        <v>108</v>
      </c>
      <c r="B22" s="89">
        <v>43178</v>
      </c>
    </row>
    <row r="23" spans="1:2" ht="15" x14ac:dyDescent="0.2">
      <c r="A23" s="92" t="s">
        <v>109</v>
      </c>
      <c r="B23" s="89">
        <v>43188</v>
      </c>
    </row>
    <row r="24" spans="1:2" ht="15" x14ac:dyDescent="0.2">
      <c r="A24" s="92" t="s">
        <v>110</v>
      </c>
      <c r="B24" s="89">
        <v>43189</v>
      </c>
    </row>
    <row r="25" spans="1:2" ht="15" x14ac:dyDescent="0.2">
      <c r="A25" s="92" t="s">
        <v>111</v>
      </c>
      <c r="B25" s="89">
        <v>43221</v>
      </c>
    </row>
    <row r="26" spans="1:2" ht="15" x14ac:dyDescent="0.2">
      <c r="A26" s="92" t="s">
        <v>112</v>
      </c>
      <c r="B26" s="89">
        <v>43234</v>
      </c>
    </row>
    <row r="27" spans="1:2" ht="15" x14ac:dyDescent="0.2">
      <c r="A27" s="92" t="s">
        <v>113</v>
      </c>
      <c r="B27" s="89">
        <v>43255</v>
      </c>
    </row>
    <row r="28" spans="1:2" ht="15" x14ac:dyDescent="0.2">
      <c r="A28" s="92" t="s">
        <v>114</v>
      </c>
      <c r="B28" s="89">
        <v>43262</v>
      </c>
    </row>
    <row r="29" spans="1:2" ht="15" x14ac:dyDescent="0.2">
      <c r="A29" s="92" t="s">
        <v>115</v>
      </c>
      <c r="B29" s="89">
        <v>43283</v>
      </c>
    </row>
    <row r="30" spans="1:2" ht="15" x14ac:dyDescent="0.2">
      <c r="A30" s="92" t="s">
        <v>116</v>
      </c>
      <c r="B30" s="89">
        <v>43301</v>
      </c>
    </row>
    <row r="31" spans="1:2" ht="15" x14ac:dyDescent="0.2">
      <c r="A31" s="92" t="s">
        <v>117</v>
      </c>
      <c r="B31" s="89">
        <v>43319</v>
      </c>
    </row>
    <row r="32" spans="1:2" ht="15" x14ac:dyDescent="0.2">
      <c r="A32" s="92" t="s">
        <v>118</v>
      </c>
      <c r="B32" s="89">
        <v>43332</v>
      </c>
    </row>
    <row r="33" spans="1:2" ht="15" x14ac:dyDescent="0.2">
      <c r="A33" s="92" t="s">
        <v>119</v>
      </c>
      <c r="B33" s="89">
        <v>43388</v>
      </c>
    </row>
    <row r="34" spans="1:2" ht="15" x14ac:dyDescent="0.2">
      <c r="A34" s="92" t="s">
        <v>120</v>
      </c>
      <c r="B34" s="89">
        <v>43409</v>
      </c>
    </row>
    <row r="35" spans="1:2" ht="15" x14ac:dyDescent="0.2">
      <c r="A35" s="92" t="s">
        <v>121</v>
      </c>
      <c r="B35" s="89">
        <v>43416</v>
      </c>
    </row>
    <row r="36" spans="1:2" ht="15" x14ac:dyDescent="0.2">
      <c r="A36" s="92" t="s">
        <v>104</v>
      </c>
      <c r="B36" s="89">
        <v>43442</v>
      </c>
    </row>
    <row r="37" spans="1:2" ht="15" x14ac:dyDescent="0.2">
      <c r="A37" s="93" t="s">
        <v>122</v>
      </c>
      <c r="B37" s="91">
        <v>43459</v>
      </c>
    </row>
    <row r="38" spans="1:2" ht="15" x14ac:dyDescent="0.2">
      <c r="A38" s="92" t="s">
        <v>106</v>
      </c>
      <c r="B38" s="89">
        <v>43466</v>
      </c>
    </row>
    <row r="39" spans="1:2" ht="15" x14ac:dyDescent="0.2">
      <c r="A39" s="92" t="s">
        <v>107</v>
      </c>
      <c r="B39" s="89">
        <v>43472</v>
      </c>
    </row>
    <row r="40" spans="1:2" ht="15" x14ac:dyDescent="0.2">
      <c r="A40" s="92" t="s">
        <v>108</v>
      </c>
      <c r="B40" s="89">
        <v>43549</v>
      </c>
    </row>
    <row r="41" spans="1:2" ht="15" x14ac:dyDescent="0.2">
      <c r="A41" s="92" t="s">
        <v>109</v>
      </c>
      <c r="B41" s="89">
        <v>43573</v>
      </c>
    </row>
    <row r="42" spans="1:2" ht="15" x14ac:dyDescent="0.2">
      <c r="A42" s="92" t="s">
        <v>110</v>
      </c>
      <c r="B42" s="89">
        <v>43574</v>
      </c>
    </row>
    <row r="43" spans="1:2" ht="15" x14ac:dyDescent="0.2">
      <c r="A43" s="92" t="s">
        <v>111</v>
      </c>
      <c r="B43" s="89">
        <v>43586</v>
      </c>
    </row>
    <row r="44" spans="1:2" ht="15" x14ac:dyDescent="0.2">
      <c r="A44" s="92" t="s">
        <v>112</v>
      </c>
      <c r="B44" s="89">
        <v>43619</v>
      </c>
    </row>
    <row r="45" spans="1:2" ht="15" x14ac:dyDescent="0.2">
      <c r="A45" s="92" t="s">
        <v>113</v>
      </c>
      <c r="B45" s="89">
        <v>43640</v>
      </c>
    </row>
    <row r="46" spans="1:2" ht="15" x14ac:dyDescent="0.2">
      <c r="A46" s="92" t="s">
        <v>123</v>
      </c>
      <c r="B46" s="89">
        <v>43647</v>
      </c>
    </row>
    <row r="47" spans="1:2" ht="15" x14ac:dyDescent="0.2">
      <c r="A47" s="92" t="s">
        <v>117</v>
      </c>
      <c r="B47" s="89">
        <v>43684</v>
      </c>
    </row>
    <row r="48" spans="1:2" ht="15" x14ac:dyDescent="0.2">
      <c r="A48" s="92" t="s">
        <v>118</v>
      </c>
      <c r="B48" s="89">
        <v>43696</v>
      </c>
    </row>
    <row r="49" spans="1:2" ht="15" x14ac:dyDescent="0.2">
      <c r="A49" s="92" t="s">
        <v>119</v>
      </c>
      <c r="B49" s="89">
        <v>43752</v>
      </c>
    </row>
    <row r="50" spans="1:2" ht="15" x14ac:dyDescent="0.2">
      <c r="A50" s="92" t="s">
        <v>120</v>
      </c>
      <c r="B50" s="89">
        <v>43773</v>
      </c>
    </row>
    <row r="51" spans="1:2" ht="15" x14ac:dyDescent="0.2">
      <c r="A51" s="92" t="s">
        <v>121</v>
      </c>
      <c r="B51" s="89">
        <v>43780</v>
      </c>
    </row>
    <row r="52" spans="1:2" ht="15" x14ac:dyDescent="0.2">
      <c r="A52" s="92" t="s">
        <v>104</v>
      </c>
      <c r="B52" s="89">
        <v>43807</v>
      </c>
    </row>
    <row r="53" spans="1:2" ht="15" x14ac:dyDescent="0.2">
      <c r="A53" s="93" t="s">
        <v>122</v>
      </c>
      <c r="B53" s="91">
        <v>43824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B72938-E7F1-4EEE-BFEB-93C64A4D0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ba950-d015-4cbc-806e-9cba0f1b5528"/>
    <ds:schemaRef ds:uri="47cb3e12-45b3-4531-b84f-87359d4b7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864B96-9888-49B6-83DA-DE78207E33D9}">
  <ds:schemaRefs>
    <ds:schemaRef ds:uri="http://schemas.microsoft.com/office/2006/documentManagement/types"/>
    <ds:schemaRef ds:uri="http://www.w3.org/XML/1998/namespace"/>
    <ds:schemaRef ds:uri="http://purl.org/dc/terms/"/>
    <ds:schemaRef ds:uri="http://purl.org/dc/elements/1.1/"/>
    <ds:schemaRef ds:uri="47cb3e12-45b3-4531-b84f-87359d4b7239"/>
    <ds:schemaRef ds:uri="a16ba950-d015-4cbc-806e-9cba0f1b5528"/>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086AB9B2-545C-4F8A-8035-E9223143C1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soporte</vt:lpstr>
      <vt:lpstr>Festivos</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lastModifiedBy>Luz Marina Acosta Alvarez</cp:lastModifiedBy>
  <cp:lastPrinted>2014-05-14T16:18:01Z</cp:lastPrinted>
  <dcterms:created xsi:type="dcterms:W3CDTF">2007-03-27T20:35:29Z</dcterms:created>
  <dcterms:modified xsi:type="dcterms:W3CDTF">2019-02-11T16:04:38Z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56457700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