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Competitividad\"/>
    </mc:Choice>
  </mc:AlternateContent>
  <bookViews>
    <workbookView xWindow="0" yWindow="0" windowWidth="20490" windowHeight="6555" tabRatio="852" activeTab="1"/>
  </bookViews>
  <sheets>
    <sheet name="Ficha tecnica de indicador" sheetId="4" r:id="rId1"/>
    <sheet name="Ficha medición indicador" sheetId="12" r:id="rId2"/>
    <sheet name="Rangos" sheetId="16" r:id="rId3"/>
    <sheet name="soporte" sheetId="15" r:id="rId4"/>
  </sheets>
  <definedNames>
    <definedName name="_xlnm._FilterDatabase" localSheetId="3" hidden="1">soporte!$B$5:$J$75</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L26" i="12" l="1"/>
  <c r="L27" i="12"/>
  <c r="L28" i="12"/>
  <c r="L29" i="12"/>
  <c r="F25" i="12"/>
  <c r="F28" i="12"/>
  <c r="F29" i="12"/>
  <c r="F30" i="12"/>
  <c r="F31" i="12"/>
  <c r="F32" i="12"/>
  <c r="F33" i="12"/>
  <c r="F34" i="12"/>
  <c r="I9" i="12"/>
  <c r="C32" i="12" l="1"/>
  <c r="C31" i="12"/>
  <c r="C29" i="12"/>
  <c r="C28" i="12"/>
  <c r="C30" i="12" l="1"/>
  <c r="L25" i="12"/>
  <c r="E25" i="12"/>
  <c r="C27" i="12"/>
  <c r="E26" i="12" l="1"/>
  <c r="F26" i="12" s="1"/>
  <c r="F74" i="15"/>
  <c r="F6" i="15" l="1"/>
  <c r="F7" i="15"/>
  <c r="F8" i="15"/>
  <c r="F12" i="15"/>
  <c r="F13" i="15"/>
  <c r="F15" i="15"/>
  <c r="F18" i="15"/>
  <c r="F19" i="15"/>
  <c r="F21" i="15"/>
  <c r="F24" i="15"/>
  <c r="F25" i="15"/>
  <c r="F27" i="15"/>
  <c r="F28" i="15"/>
  <c r="F29" i="15"/>
  <c r="F30" i="15"/>
  <c r="F31" i="15"/>
  <c r="F32" i="15"/>
  <c r="F33" i="15"/>
  <c r="F34" i="15"/>
  <c r="F35" i="15"/>
  <c r="F36" i="15"/>
  <c r="F37" i="15"/>
  <c r="F38" i="15"/>
  <c r="F39" i="15"/>
  <c r="F40" i="15"/>
  <c r="F41" i="15"/>
  <c r="F42" i="15"/>
  <c r="F43" i="15"/>
  <c r="F44" i="15"/>
  <c r="F45" i="15"/>
  <c r="F46" i="15"/>
  <c r="F47" i="15"/>
  <c r="F49" i="15"/>
  <c r="F53" i="15"/>
  <c r="F54" i="15"/>
  <c r="F55" i="15"/>
  <c r="F56" i="15"/>
  <c r="F58" i="15"/>
  <c r="F59" i="15"/>
  <c r="F61" i="15"/>
  <c r="F62" i="15"/>
  <c r="F64" i="15"/>
  <c r="F65" i="15"/>
  <c r="F66" i="15"/>
  <c r="F67" i="15"/>
  <c r="F68" i="15"/>
  <c r="F69" i="15"/>
  <c r="F70" i="15"/>
  <c r="F72" i="15"/>
  <c r="F73" i="15"/>
  <c r="F75" i="15"/>
  <c r="F9" i="12" l="1"/>
  <c r="L34" i="12" l="1"/>
  <c r="E34" i="12"/>
  <c r="L33" i="12"/>
  <c r="E33" i="12"/>
  <c r="L32" i="12"/>
  <c r="E32" i="12"/>
  <c r="L31" i="12"/>
  <c r="E31" i="12"/>
  <c r="L30" i="12"/>
  <c r="E30" i="12"/>
  <c r="E29" i="12"/>
  <c r="E28" i="12"/>
  <c r="E27" i="12"/>
  <c r="F27"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<sst xmlns="http://schemas.openxmlformats.org/spreadsheetml/2006/main" count="482" uniqueCount="292">
  <si>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</si>
  <si>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</si>
  <si>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</si>
  <si>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</si>
  <si>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</si>
  <si>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</si>
  <si>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</si>
  <si>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</si>
  <si>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</si>
  <si>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</si>
  <si>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</si>
  <si>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</si>
  <si>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</si>
  <si>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</si>
  <si>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</si>
  <si>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</si>
  <si>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</si>
  <si>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</si>
  <si>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</si>
  <si>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</si>
  <si>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</si>
  <si>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</si>
  <si>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</si>
  <si>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</si>
  <si>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</si>
  <si>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</si>
  <si>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</si>
  <si>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</si>
  <si>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</si>
  <si>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</si>
  <si>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</si>
  <si>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</si>
  <si>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</si>
  <si>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</si>
  <si>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</si>
  <si>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</si>
  <si>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</si>
  <si>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</si>
  <si>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</si>
  <si>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</si>
  <si>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</si>
  <si>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</si>
  <si>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</si>
  <si>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</si>
  <si>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</si>
  <si>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</si>
  <si>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</si>
  <si>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</si>
  <si>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</si>
  <si>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</si>
  <si>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</si>
  <si>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</si>
  <si>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</si>
  <si>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</si>
  <si>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</si>
  <si>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</si>
  <si>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</si>
  <si>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</si>
  <si>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</si>
  <si>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</si>
  <si>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de Radicación</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</si>
  <si>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</si>
  <si>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</si>
  <si>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</si>
  <si>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</si>
  <si>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</si>
  <si>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</si>
  <si>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</si>
  <si>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 xml:space="preserve">Medir porcentualmente la cantidad de proyectos formulados fente a los proyectos radicados 
</t>
  </si>
  <si>
    <t>(Número de Proyectos formulados / Número de Proyectos radicados Fontur)*100</t>
  </si>
  <si>
    <t>En el análisis indicar la causa por la cual no fue formulado el proyecto viable.</t>
  </si>
  <si>
    <t xml:space="preserve">Porcentaje de Proyectos formulados </t>
  </si>
  <si>
    <t>Porcentaje de proyectos formulados</t>
  </si>
  <si>
    <t>INFORME DE PROYECTOS RADICADOS Y FORMULADOS</t>
  </si>
  <si>
    <t>Fecha de formulación</t>
  </si>
  <si>
    <t>Valor del proyecto en pesos Col</t>
  </si>
  <si>
    <t>FICHA TECNICA DE INDICADOR DEL PORCENTAJE DE  PROYECTOS FORMULADOS</t>
  </si>
  <si>
    <t>Informe de proyectos radicados y formulados</t>
  </si>
  <si>
    <t>Semestral</t>
  </si>
  <si>
    <t>Causa de No Formulación</t>
  </si>
  <si>
    <t>25 diciembre: Día de Navidad</t>
  </si>
  <si>
    <t>8 diciembre: Día de la Inmaculada Concepción</t>
  </si>
  <si>
    <t>12 noviembre: Independencia de Cartagena</t>
  </si>
  <si>
    <t>5 noviembre: Todos los Santos</t>
  </si>
  <si>
    <t>15 octubre: Día de la Raza</t>
  </si>
  <si>
    <t>20 agosto: La asunción de la Virgen</t>
  </si>
  <si>
    <t>7 agosto: Batalla de Boyacá</t>
  </si>
  <si>
    <t>20 julio: Día de la Independencia</t>
  </si>
  <si>
    <t>2 julio: San Pedro y San Pablo</t>
  </si>
  <si>
    <t>11 junio: Sagrado Corazón</t>
  </si>
  <si>
    <t>4 junio: Corpus Christi</t>
  </si>
  <si>
    <t>14 mayo: Día de la Ascensión</t>
  </si>
  <si>
    <t>1 mayo: Día del Trabajo</t>
  </si>
  <si>
    <t>30 marzo: viernes Santo</t>
  </si>
  <si>
    <t xml:space="preserve">29 marzo: Jueves santo </t>
  </si>
  <si>
    <t>19 marzo: Día de San José</t>
  </si>
  <si>
    <t>8 enero: Día de los Reyes Magos</t>
  </si>
  <si>
    <t>1 enero: Año Nuevo</t>
  </si>
  <si>
    <t>13 noviembre: Independencia de Cartagena</t>
  </si>
  <si>
    <t>6 noviembre: Todos los Santos</t>
  </si>
  <si>
    <t>16 octubre: Día de la Raza</t>
  </si>
  <si>
    <t>21 agosto: La asunción de la Virgen</t>
  </si>
  <si>
    <t>3 julio: San Pedro y San Pablo</t>
  </si>
  <si>
    <t>26 junio: Sagrado Corazón</t>
  </si>
  <si>
    <t>19 junio: Corpus Christi</t>
  </si>
  <si>
    <t>29 mayo: Día de la Ascensión</t>
  </si>
  <si>
    <t>16 abril: Domingo de Resurrección</t>
  </si>
  <si>
    <t>14 abril: Viernes Santo</t>
  </si>
  <si>
    <t>13 abril: Jueves Santo</t>
  </si>
  <si>
    <t>9 abril: Domingo de Ramos</t>
  </si>
  <si>
    <t>20 marzo: Día de San José</t>
  </si>
  <si>
    <t>9 enero: Día de los Reyes Magos</t>
  </si>
  <si>
    <t>Festivos 2018</t>
  </si>
  <si>
    <t>Festivos 2017</t>
  </si>
  <si>
    <t>Mejoramiento de la competitividad turística</t>
  </si>
  <si>
    <t>Planificación turística</t>
  </si>
  <si>
    <t>Formación, capacitación y sensibilización turística</t>
  </si>
  <si>
    <t>Estudios e implementación de estudios para el desarrollo competitivo del sector</t>
  </si>
  <si>
    <t>FNTP-143-2018</t>
  </si>
  <si>
    <t>Fase I: Implementación de la Norma Técnica Sectorial NTS - TS - 001-1 "Destino Turístico - Área Turística. Requisitos de sostenibilidad", en el Corregimiento de Pance, de la ciudad de Santiago de Cali - Valle del Cauca</t>
  </si>
  <si>
    <t>Calidad turística</t>
  </si>
  <si>
    <t>FNTP-142-2018</t>
  </si>
  <si>
    <t>Fase 1: Implementación de la NTS TS 001-1 en un área turística delimitada dentro del Centro Administrativo e Internacional de Medellín</t>
  </si>
  <si>
    <t>FNTP-140-2018</t>
  </si>
  <si>
    <t>Encuentro Pasto Capital Gastrodiversa 2018</t>
  </si>
  <si>
    <t>FNTP-211-2018</t>
  </si>
  <si>
    <t>Apoyo a la realización del IV Congreso Nacional de Estudiantes de Gastronomía</t>
  </si>
  <si>
    <t>FNTP-121-2018</t>
  </si>
  <si>
    <t>Elaboración del plan de desarrollo turístico para los municipios de Mocoa y Villagarzón en el departamento de Putumayo</t>
  </si>
  <si>
    <t>FNTP-210-2018</t>
  </si>
  <si>
    <t>Apoyo a la realización del X Congreso Nacional de Restaurantes</t>
  </si>
  <si>
    <t>FNTP-217-2018</t>
  </si>
  <si>
    <t>Componente académico en el marco del encuentro de cocinas tradicionales "Los Sabores de María".</t>
  </si>
  <si>
    <t>FNTP-071-2018</t>
  </si>
  <si>
    <t>Diplomado en turismo para docentes del programa Colegios Amigos del Turismo</t>
  </si>
  <si>
    <t>FNTP-119-2018</t>
  </si>
  <si>
    <t>Actualización del Plan Convencional turístico del Departamento de Guainía</t>
  </si>
  <si>
    <t>FNTP-202-2018</t>
  </si>
  <si>
    <t>Actualización del Inventario de Atractivos Turísticos del Departamento de 44 municipios de Cundinamarca.</t>
  </si>
  <si>
    <t>FNTP-120-2018</t>
  </si>
  <si>
    <t>Dieciocho (18) Encuentro Nacional del Transporte Turístico, Escolar y Empresarial</t>
  </si>
  <si>
    <t>FNTP-163-2018</t>
  </si>
  <si>
    <t>Implementación de la Norma Técnica NTS TS 001 - Parque Arqueológico de San Agustín y Alto de los Ídolos</t>
  </si>
  <si>
    <t>FNTP-162-2018</t>
  </si>
  <si>
    <t>Capacitar 300 efectivos pertenecientes a la policía de turismo en el nivel B1 del idioma inglés, de modo presencial, según su disponibilidad (Fase 4)</t>
  </si>
  <si>
    <t>FNTP-058-2018</t>
  </si>
  <si>
    <t>VII CONGRESO DE AVITURISMO 2018 - "FERIA DE AVES DE SUDAMÉRICA".</t>
  </si>
  <si>
    <t>Mejoramiento de la competitividad turística - 2018</t>
  </si>
  <si>
    <t>Formación, capacitación y sensibilización turística - 2018</t>
  </si>
  <si>
    <t>FNTP-059-2018</t>
  </si>
  <si>
    <t>MISIÓN INTERNACIONAL CONFERENCIA REVENUE (ROC) Y TECNOLOGÍA PARA HOTELES (HITEC)</t>
  </si>
  <si>
    <t>FNTP-186-2018</t>
  </si>
  <si>
    <t>I CONGRESO NACIONAL DE TURISMO DE AVENTURA 2018</t>
  </si>
  <si>
    <t>FNTP-197-2018</t>
  </si>
  <si>
    <t>Fortalecer la competitividad turística a través del estudio de ordenamiento de cuatro (4) playas turísticas del municipio de Acandí, Chocó</t>
  </si>
  <si>
    <t>FNTP-185-2018</t>
  </si>
  <si>
    <t>Diplomado en Gestión Integral de Destinos Turísticos</t>
  </si>
  <si>
    <t>FNTP-196-2018</t>
  </si>
  <si>
    <t>Desarrollo del producto turístico asociado a la cultura silletera como tradición cultural declarada patrimonio inmaterial de Colombia</t>
  </si>
  <si>
    <t>FNTP-184-2018</t>
  </si>
  <si>
    <t>Capacitación CIS (certified incentive specialist) para el fortalecimiento del turismo de reuniones</t>
  </si>
  <si>
    <t>FNTP-222-2018</t>
  </si>
  <si>
    <t>Programa de formación en conservación submarina para el fortalecimiento del buceo en el archipiélago de San Andrés, Providencia y Santa Catalina</t>
  </si>
  <si>
    <t>FNTP-173-2018</t>
  </si>
  <si>
    <t>Estudio del servicio ofrecido por la cadena de valor del turismo MICE en el departamento del Atlántico</t>
  </si>
  <si>
    <t>FNTP-174-2018</t>
  </si>
  <si>
    <t>III Congreso Nacional de Termalismo y Aguas Minerales</t>
  </si>
  <si>
    <t>FNTP-072-2018</t>
  </si>
  <si>
    <t>Implementaciòn de la Norma técnica NTS -TS-001-1 "DESTINO TURÍSTICO - ÁREA TURÍSTICA, REQUISITOS DE SOSTENIBILIDAD" en un área turística delimitada del municipio de Guatapé</t>
  </si>
  <si>
    <t>FNTP-175-2018</t>
  </si>
  <si>
    <t>IV ENCUENTRO INTERNACIONAL DE TURISMO DE NEGOCIOS, FERIAS Y EVENTOS</t>
  </si>
  <si>
    <t>FNTP-204-2018</t>
  </si>
  <si>
    <t>Certificación del desierto de la Tatacoa como Destino Turístico Sostenible en la norma NTS TS 001-1 y Destino Turístico Starlight</t>
  </si>
  <si>
    <t>FNTP-206-2018</t>
  </si>
  <si>
    <t>V Seminario de Formación Turística celebrado con el apoyo de la OMT 2018</t>
  </si>
  <si>
    <t>FNTP-212-2018</t>
  </si>
  <si>
    <t>Narrativa territorial de los pueblos ancestrales en el departamento de Sucre</t>
  </si>
  <si>
    <t>FNTP-213-2018</t>
  </si>
  <si>
    <t>I Seminario Taller en Diseño de Paquetes Turísticos para Agencias de Viajes Operadoras, del departamento de Quindío</t>
  </si>
  <si>
    <t>FNTP-077-2018</t>
  </si>
  <si>
    <t>Show Room Hotelero y Gastronómico 2018</t>
  </si>
  <si>
    <t>FNTP-050-2018</t>
  </si>
  <si>
    <t>CONGRESO NACIONAL DE HOTELERÍA 2018: EL HUÉSPED EN EL CENTRO DEL NEGOCIO HOTELERO</t>
  </si>
  <si>
    <t>FNTP-049-2018</t>
  </si>
  <si>
    <t>FASE 2: CERTIFICACIÓN DE LA NTS TS 001-1 Y SU MANTENIMIENTO EN CINCO DESTINOS PERTENECIENTES A LOS DOCE CORREDORES TURÍSTICOS</t>
  </si>
  <si>
    <t>Calidad turística - 2018</t>
  </si>
  <si>
    <t>FNTP-101-2018</t>
  </si>
  <si>
    <t>Diseño de producto turístico y acciones de implementación para el municipio de Popayán</t>
  </si>
  <si>
    <t>FNTP-087-2018</t>
  </si>
  <si>
    <t>DIPLOMADO EN MARKETING DIGITAL PARA HOTELES Y GESTIÓN DE RECURSOS HUMANOS EN LA HOTELERÍA</t>
  </si>
  <si>
    <t>FNTP-100-2018</t>
  </si>
  <si>
    <t>Producto turístico de naturaleza, cultural y náutico del corredor caribe</t>
  </si>
  <si>
    <t>FNTP-095-2018</t>
  </si>
  <si>
    <t>Asistencia técnica para la implementación del programa Bandera Azul en Colombia a través del operador nacional</t>
  </si>
  <si>
    <t>FNTP-080-2018</t>
  </si>
  <si>
    <t>XXIII Congreso Nacional de Agencias de Viajes 2018</t>
  </si>
  <si>
    <t>FNTP-064-2018</t>
  </si>
  <si>
    <t>Fase 1: Implementación de la NTS TS 001-1 en un área turística delimitada dentro de tres destinos turísticos de Colombia</t>
  </si>
  <si>
    <t>FNTP-116-2018</t>
  </si>
  <si>
    <t>Adaptación virtual del "Diplomado Presencial de Gerencia de Propiedad Vacacional y Tiempo Compartido"</t>
  </si>
  <si>
    <t>FNTP-115-2018</t>
  </si>
  <si>
    <t>Diplomado Presencial de Gerencia de Propiedad Vacacional y Tiempo Compartido</t>
  </si>
  <si>
    <t>FNTP-117-2018</t>
  </si>
  <si>
    <t>Agenda académica en el marco del evento" Feria EXPOBAR , Versión 2018. Avances y tendencias del turismo musical en Colombia y el mundo"</t>
  </si>
  <si>
    <t>FNTP-148-2018</t>
  </si>
  <si>
    <t>Encuentro para la conservación y observación de las aves en el departamento de Nariño</t>
  </si>
  <si>
    <t>FNTP-219-2018</t>
  </si>
  <si>
    <t>Implementación de lo Norma Técnica NTS TS 001-1 "Destino Turístico - Área Turística. Requisito de sostenibilidad" con el fin de certificar al municipio de Montenegro - Quindio, como destino turístico sostenible, que permita un mejor desarrollo económico</t>
  </si>
  <si>
    <t>FNTP-054-2018</t>
  </si>
  <si>
    <t>Elaborar un folleto informativo sobre el registro de parques de diversiones y/o atracciones y dispositivos de entretenimiento familiar</t>
  </si>
  <si>
    <t>Seguridad turística</t>
  </si>
  <si>
    <t>FNTP-207-2018</t>
  </si>
  <si>
    <t>Elaboración del Plan de Desarrollo Turístico para le municipio del Líbano, Tolima</t>
  </si>
  <si>
    <t>FNTP-208-2018</t>
  </si>
  <si>
    <t>Ciclo de diplomas en turismo Gestión Pública del turismo, Turismo comunitario y mejores prácticas para el turismo del departamento de Boyacá</t>
  </si>
  <si>
    <t>FNTP-055-2018</t>
  </si>
  <si>
    <t>CIERRE DE BRECHAS DE LOS REQUISITOS ACTUALIZADOS DEL ESQUEMA SERVICERT EN HASTA CUATRO PLAYAS UBICADAS DENTRO DE ÁREAS PROTEGIDAS EN COLOMBIA</t>
  </si>
  <si>
    <t>FNTP-215-2018</t>
  </si>
  <si>
    <t>Convención Nacional de Transporte y Turismo "Colombia Transportadora Unida"</t>
  </si>
  <si>
    <t>FNTP-214-2018</t>
  </si>
  <si>
    <t>Programa de capacitación en inglés para personas vinculadas al sector turismo pertenecientes a los Corredores Turísticos</t>
  </si>
  <si>
    <t>FNTP-063-2018</t>
  </si>
  <si>
    <t>Componente Académico en el marco del XVI Congreso Gastronómico de la Ciudad de Popayán</t>
  </si>
  <si>
    <t>FNTP-135-2018</t>
  </si>
  <si>
    <t>Elaboración del plan de Desarrollo Turístico del municipio de Cartago, Valle del Cauca 2019 - 2024</t>
  </si>
  <si>
    <t>FNTP-133-2018</t>
  </si>
  <si>
    <t>Colombia Travel Expo</t>
  </si>
  <si>
    <t>FNTP-061-2018</t>
  </si>
  <si>
    <t>Fase 1: Implementación de la NTS TS 001-1 en un área turística delimitada dentro del Municipio de Chinchiná, Caldas</t>
  </si>
  <si>
    <t>FNTP-192-2018</t>
  </si>
  <si>
    <t>Foro Académico para Hoteles Enfocado a las TICS</t>
  </si>
  <si>
    <t>FNTP-191-2018</t>
  </si>
  <si>
    <t>V Seminario de Formación celebrado con el Apoyo de la OMT</t>
  </si>
  <si>
    <t>FNTP-199-2018</t>
  </si>
  <si>
    <t>Talleres para generar habilidades en atención de eventos y servicio al cliente para empresas del sector turístico y gastronómico del Atlántico.</t>
  </si>
  <si>
    <t>FNTP-200-2018</t>
  </si>
  <si>
    <t>Misión académica en México especializada para Agencias de Viajes Receptivas " La explosión de la innovación en las Megatendencias Turísticas Globales"</t>
  </si>
  <si>
    <t>FNTP-201-2018</t>
  </si>
  <si>
    <t>Fortalecimiento de Medellín como destino turístico accesible</t>
  </si>
  <si>
    <t>FNTP-085-2018</t>
  </si>
  <si>
    <t>Inventario de las aves de la "Reserva Natural de Aves el hormiguero de Torcoroma" y Vereda Peritama en el Municipio de Ocaña como atractivo turístico.</t>
  </si>
  <si>
    <t>FNTP-066-2018</t>
  </si>
  <si>
    <t>Fortalecimiento del uso turístico de las plazas de mercado del país</t>
  </si>
  <si>
    <t>FNTP-083-2018</t>
  </si>
  <si>
    <t>Jornada de capacitación y coaching con los líderes de las iniciativas seleccionadas del Programa Impulso al Turismo Comunitario, a fin de conformar la Red Nacional de Turismo Comunitario.</t>
  </si>
  <si>
    <t>FNTP-220-2018</t>
  </si>
  <si>
    <t>Brigadas de formalización turística</t>
  </si>
  <si>
    <t>FNTP-088-2018</t>
  </si>
  <si>
    <t>PLAN DE DESARROLLO TURÍSTICO DEL MUNICIPIO DE NEIVA 2019 - 2029</t>
  </si>
  <si>
    <t>FNTP-086-2018</t>
  </si>
  <si>
    <t>Capacitación práctica en estrategias de ventas, precios y canales de comercialización para los prestadores de servicios turísticos de destinos emergentes de los 12 corredores turísticos de colombia</t>
  </si>
  <si>
    <t>FNTP-084-2018</t>
  </si>
  <si>
    <t>Coaching en liderazgo y competencias sociales dirigido a lideres comunitarios que harán parte de la Red de Turismo Comunitario en Colombia</t>
  </si>
  <si>
    <t>FNTP-089-2018</t>
  </si>
  <si>
    <t>Georreferenciación de la Expedición botánica al nuevo reino de Granada - Obra de José Celestino Mutis</t>
  </si>
  <si>
    <t>FNTP-103-2018</t>
  </si>
  <si>
    <t>Apoyo al VIII Congreso Latinoamericano de Ciudades Turísticas</t>
  </si>
  <si>
    <t>FNTP-102-2018</t>
  </si>
  <si>
    <t>Agenda académica en el marco del Día Mundial del Turismo "Turismo y Transformación Digital"</t>
  </si>
  <si>
    <t>FNTP-069-2018</t>
  </si>
  <si>
    <t>Plan estratégico de Innovación y Desarrollo Tecnológico para el Impulso de la Competitividad y Productividad del Sector Hotelero</t>
  </si>
  <si>
    <t>Innovación y desarrollo tecnológico</t>
  </si>
  <si>
    <t>FNTP-160-2018</t>
  </si>
  <si>
    <t>Fortalecimiento del bilinguismo del personal vinculado al turismo fase 2</t>
  </si>
  <si>
    <t>N° Dias</t>
  </si>
  <si>
    <t>Devuelto</t>
  </si>
  <si>
    <t>Retirado</t>
  </si>
  <si>
    <t xml:space="preserve">Presento demoras en su formulación por no recibir cotizaciones dentro de los tiempos de formulacion </t>
  </si>
  <si>
    <t xml:space="preserve">El proponente no aporto el CDP para la contrapartida de acuerdo con el valor del estudio de mercado. Presento demoras en su formulación por no recibir cotizaciones dentro de los tiempos de formulacion </t>
  </si>
  <si>
    <t xml:space="preserve">Presento demoras por que fue requerido un concepto juridico para determinar si era posible realizar una contratación directa, sin embargo la respuesta no fue favorable y el proponente solicito diferentes mesas de trabajo con Fontur para la reestructuracion del proyecto. </t>
  </si>
  <si>
    <t>El proponente no aporto el CDP para la contrapartida de acuerdo con el valor del estudio de mercado. Presento demoras en su formulación por no recibir cotizaciones dentro de los tiempos de formulacion</t>
  </si>
  <si>
    <t xml:space="preserve">Presento demoras por que no se presentaron oportunamente las respuesta a las aclaraciones  y por que el proponente no tenia claridad en las actividades requeridas. Presento demoras en su formulación por no recibir cotizaciones dentro de los tiempos de formulacion </t>
  </si>
  <si>
    <t xml:space="preserve">El proponente presento demoras en la aprobacion de la ficha final del proyecto y solicito cambios de ultimo momento por falta de recursos de contrapartida. </t>
  </si>
  <si>
    <t xml:space="preserve">El proponente no presento oportunamemte el CDP final con los recursos de contrapartida. </t>
  </si>
  <si>
    <t>El proponente presento demoras en la aprobacion de la ficha final del proyecto</t>
  </si>
  <si>
    <t xml:space="preserve">Se reformulo dado que las actividades del proyecto no estaban de acuerdo con el Manual. Presento demoras por que el proponente no presento oportunamente las respuesta a las aclaraciones </t>
  </si>
  <si>
    <t xml:space="preserve">El proponente no respondio oportunamente las aclaraciones ni tenia claridad en el alcance de las actividades solicitando una reformulacion del proyecto lo que implico realizar nuevamente el estudio de mercados con las nuevas actividades. </t>
  </si>
  <si>
    <t>El proponente no respondio oportunamente las aclaraciones</t>
  </si>
  <si>
    <t>El proyecto presento demoras por cambio de formulador y tiempo de empalme con el nuevo formulador</t>
  </si>
  <si>
    <t xml:space="preserve">Presento demoras por que el proponente no presento oportunamente las respuesta a las aclaraciones </t>
  </si>
  <si>
    <t>Proyecto finalizó formulación el 19 de septiembre y ese mismo día se solicita visto bueno de la ficha sin embargo este fue recibido el 27 de septiembre y por eso toma esa fecha de finalización.</t>
  </si>
  <si>
    <t xml:space="preserve">Proponente excedió tiempo de respuesta a aclaraciones y no se devuelve el proyecto, una vez formulado se revisa posibilidad de unificarlo con otro proyecto similar FNTP-116-2018, pero se determina que no. </t>
  </si>
  <si>
    <t>Proponente MinCIT excedió tiempo de respuesta a aclaraciones y presentó demoras en la aprobacion de la ficha final del proyecto</t>
  </si>
  <si>
    <t xml:space="preserve">Presento demoras por que el proponente deseaban continuar con el mismo contratista sin embargo Fontur no lo considero una buena practica. </t>
  </si>
  <si>
    <t xml:space="preserve">Presento demoras dado que el proponente no definió  oportunamente el lugar de realizacion de la mision </t>
  </si>
  <si>
    <t xml:space="preserve">presento demoras dado que el proponente solicitaba una contratacion directa con un proveedor especifico el cual no envio a tiempo la propuesta economica. </t>
  </si>
  <si>
    <t xml:space="preserve"> Presento demoras en su formulación por no recibir cotizaciones dentro de los tiempos de formulacion </t>
  </si>
  <si>
    <t xml:space="preserve"> Presento demoras en su formulación por recibir cotizaciones con valores demasiado altos lo que obligo al formulador a realizar un nuevo estudio de mercados. Adicionalmente se realizaron numerosas mesas de trabajo con el proponente por ajustes constantes en las actividades. </t>
  </si>
  <si>
    <t>Presento demoras por que no se presentaron oportunamente las respuesta a las aclaraciones y por que el proponente no tenia claridad en las actividades requeridas</t>
  </si>
  <si>
    <t>marzo</t>
  </si>
  <si>
    <t>abril</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</si>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</sst>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4" formatCode="_-&quot;$&quot;* #,##0.00_-;\-&quot;$&quot;* #,##0.00_-;_-&quot;$&quot;* &quot;-&quot;??_-;_-@_-"/>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_ * #,##0_ ;_ * \-#,##0_ ;_ * &quot;-&quot;??_ ;_ @_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name val="Arial"/>
      <family val="2"/>
    </font>
    <font>
      <sz val="12"/>
      <color theme="1"/>
      <name val="Calibri"/>
      <family val="2"/>
      <scheme val="minor"/>
    </font>
    <font>
      <b/>
      <sz val="16"/>
      <color theme="1"/>
      <name val="Calibri"/>
      <family val="2"/>
      <scheme val="minor"/>
    </font>
    <font>
      <sz val="10"/>
      <name val="Arial"/>
      <family val="2"/>
    </font>
    <font>
      <sz val="10"/>
      <color rgb="FFFF0000"/>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0" fontId="4" fillId="0" borderId="0"/>
    <xf numFmtId="0" fontId="3" fillId="0" borderId="0"/>
    <xf numFmtId="166"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4" fillId="0" borderId="0"/>
    <xf numFmtId="0" fontId="22" fillId="0" borderId="0"/>
    <xf numFmtId="44" fontId="2" fillId="0" borderId="0" applyFont="0" applyFill="0" applyBorder="0" applyAlignment="0" applyProtection="0"/>
    <xf numFmtId="41" fontId="23" fillId="0" borderId="0" applyFont="0" applyFill="0" applyBorder="0" applyAlignment="0" applyProtection="0"/>
    <xf numFmtId="0" fontId="1" fillId="0" borderId="0"/>
    <xf numFmtId="9" fontId="26" fillId="0" borderId="0" applyFont="0" applyFill="0" applyBorder="0" applyAlignment="0" applyProtection="0"/>
  </cellStyleXfs>
  <cellXfs count="170">
    <xf numFmtId="0" fontId="0" fillId="0" borderId="0" xfId="0"/>
    <xf numFmtId="0" fontId="13" fillId="2" borderId="10" xfId="5" applyFont="1" applyFill="1" applyBorder="1" applyAlignment="1">
      <alignment horizontal="left" vertical="center" wrapText="1"/>
    </xf>
    <xf numFmtId="0" fontId="8" fillId="2" borderId="0" xfId="5" applyFont="1" applyFill="1"/>
    <xf numFmtId="0" fontId="8"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8" fillId="2" borderId="0" xfId="5" applyFont="1" applyFill="1" applyBorder="1"/>
    <xf numFmtId="0" fontId="14" fillId="2" borderId="5" xfId="5" applyFont="1" applyFill="1" applyBorder="1" applyAlignment="1">
      <alignment horizontal="center" vertical="center" wrapText="1"/>
    </xf>
    <xf numFmtId="0" fontId="4" fillId="2" borderId="0" xfId="5" applyFont="1" applyFill="1" applyAlignment="1">
      <alignment vertical="center"/>
    </xf>
    <xf numFmtId="0" fontId="8"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2" fillId="2" borderId="4" xfId="5" applyFont="1" applyFill="1" applyBorder="1" applyAlignment="1">
      <alignment horizontal="left"/>
    </xf>
    <xf numFmtId="0" fontId="13" fillId="2" borderId="7" xfId="5" applyFont="1" applyFill="1" applyBorder="1" applyAlignment="1">
      <alignment horizontal="left" vertical="top" wrapText="1"/>
    </xf>
    <xf numFmtId="0" fontId="17" fillId="0" borderId="0" xfId="4" applyFont="1"/>
    <xf numFmtId="0" fontId="17" fillId="0" borderId="0" xfId="4" applyFont="1" applyProtection="1">
      <protection hidden="1"/>
    </xf>
    <xf numFmtId="0" fontId="17" fillId="0" borderId="0" xfId="4" applyFont="1" applyAlignment="1"/>
    <xf numFmtId="0" fontId="17" fillId="0" borderId="0" xfId="4" applyFont="1" applyAlignment="1" applyProtection="1">
      <protection hidden="1"/>
    </xf>
    <xf numFmtId="0" fontId="14" fillId="0" borderId="2" xfId="4" applyFont="1" applyBorder="1" applyAlignment="1" applyProtection="1">
      <protection locked="0"/>
    </xf>
    <xf numFmtId="0" fontId="14" fillId="0" borderId="3" xfId="4" applyFont="1" applyBorder="1" applyAlignment="1" applyProtection="1">
      <protection locked="0"/>
    </xf>
    <xf numFmtId="0" fontId="14" fillId="0" borderId="9" xfId="4" applyFont="1" applyBorder="1" applyAlignment="1" applyProtection="1">
      <protection locked="0"/>
    </xf>
    <xf numFmtId="0" fontId="14" fillId="0" borderId="0" xfId="4" applyFont="1" applyBorder="1" applyAlignment="1" applyProtection="1">
      <protection locked="0"/>
    </xf>
    <xf numFmtId="0" fontId="17" fillId="0" borderId="0" xfId="4" applyFont="1" applyProtection="1">
      <protection locked="0"/>
    </xf>
    <xf numFmtId="0" fontId="14" fillId="2" borderId="0" xfId="4" applyFont="1" applyFill="1"/>
    <xf numFmtId="0" fontId="14" fillId="2" borderId="0" xfId="4" applyFont="1" applyFill="1" applyProtection="1">
      <protection hidden="1"/>
    </xf>
    <xf numFmtId="0" fontId="14" fillId="2" borderId="0" xfId="4" applyFont="1" applyFill="1" applyAlignment="1" applyProtection="1">
      <protection hidden="1"/>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17" fillId="2" borderId="0" xfId="4" applyFont="1" applyFill="1" applyAlignment="1"/>
    <xf numFmtId="0" fontId="17" fillId="2" borderId="0" xfId="4" applyFont="1" applyFill="1" applyBorder="1" applyProtection="1">
      <protection locked="0"/>
    </xf>
    <xf numFmtId="0" fontId="19" fillId="2" borderId="0" xfId="4" applyFont="1" applyFill="1" applyBorder="1" applyProtection="1">
      <protection locked="0"/>
    </xf>
    <xf numFmtId="0" fontId="4" fillId="2" borderId="0" xfId="4" applyFont="1" applyFill="1" applyBorder="1" applyAlignment="1" applyProtection="1">
      <alignment horizontal="center"/>
      <protection locked="0"/>
    </xf>
    <xf numFmtId="165"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69" fontId="17" fillId="2" borderId="0" xfId="7" applyNumberFormat="1" applyFont="1" applyFill="1" applyProtection="1">
      <protection hidden="1"/>
    </xf>
    <xf numFmtId="168"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7" fontId="18"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4" fillId="2" borderId="0" xfId="4" applyFont="1" applyFill="1" applyAlignment="1">
      <alignment horizontal="center" vertical="center" wrapText="1"/>
    </xf>
    <xf numFmtId="0" fontId="14" fillId="2" borderId="0" xfId="4" applyFont="1" applyFill="1" applyAlignment="1" applyProtection="1">
      <alignment horizontal="center" vertical="center" wrapText="1"/>
      <protection hidden="1"/>
    </xf>
    <xf numFmtId="0" fontId="13" fillId="0" borderId="4" xfId="4" applyFont="1" applyBorder="1" applyAlignment="1" applyProtection="1">
      <protection locked="0"/>
    </xf>
    <xf numFmtId="0" fontId="13" fillId="2" borderId="7" xfId="4" applyFont="1" applyFill="1" applyBorder="1" applyAlignment="1" applyProtection="1">
      <alignment horizontal="left" vertical="top"/>
      <protection locked="0"/>
    </xf>
    <xf numFmtId="0" fontId="13"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18" fillId="2" borderId="1" xfId="6" applyNumberFormat="1" applyFont="1" applyFill="1" applyBorder="1" applyAlignment="1" applyProtection="1">
      <alignment horizont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5" fillId="7" borderId="13" xfId="4" applyFont="1" applyFill="1" applyBorder="1" applyAlignment="1">
      <alignment vertical="center" wrapText="1"/>
    </xf>
    <xf numFmtId="0" fontId="15" fillId="7" borderId="13" xfId="4" applyFont="1" applyFill="1" applyBorder="1" applyAlignment="1" applyProtection="1">
      <alignment horizontal="center" vertical="center" wrapText="1"/>
      <protection locked="0"/>
    </xf>
    <xf numFmtId="0" fontId="18" fillId="6" borderId="14" xfId="4" applyFont="1" applyFill="1" applyBorder="1" applyAlignment="1" applyProtection="1">
      <alignment horizontal="left" vertical="center" wrapText="1"/>
      <protection locked="0"/>
    </xf>
    <xf numFmtId="0" fontId="15"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7" fillId="2" borderId="2" xfId="4" applyFont="1" applyFill="1" applyBorder="1" applyProtection="1">
      <protection locked="0"/>
    </xf>
    <xf numFmtId="0" fontId="17" fillId="2" borderId="3" xfId="4" applyFont="1" applyFill="1" applyBorder="1" applyProtection="1">
      <protection locked="0"/>
    </xf>
    <xf numFmtId="0" fontId="17" fillId="2" borderId="4" xfId="4" applyFont="1" applyFill="1" applyBorder="1" applyProtection="1">
      <protection locked="0"/>
    </xf>
    <xf numFmtId="0" fontId="17" fillId="2" borderId="9" xfId="4" applyFont="1" applyFill="1" applyBorder="1" applyProtection="1">
      <protection locked="0"/>
    </xf>
    <xf numFmtId="0" fontId="17"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7" fillId="2" borderId="6" xfId="4" applyFont="1" applyFill="1" applyBorder="1" applyProtection="1">
      <protection locked="0"/>
    </xf>
    <xf numFmtId="0" fontId="17" fillId="2" borderId="7" xfId="4" applyFont="1" applyFill="1" applyBorder="1" applyProtection="1">
      <protection locked="0"/>
    </xf>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7" fillId="2" borderId="5" xfId="0" applyFont="1" applyFill="1" applyBorder="1" applyAlignment="1"/>
    <xf numFmtId="0" fontId="13" fillId="2" borderId="4" xfId="0" applyFont="1" applyFill="1" applyBorder="1" applyAlignment="1">
      <alignment wrapText="1"/>
    </xf>
    <xf numFmtId="0" fontId="13" fillId="2" borderId="7" xfId="0" applyFont="1" applyFill="1" applyBorder="1" applyAlignment="1">
      <alignment vertical="top"/>
    </xf>
    <xf numFmtId="0" fontId="13" fillId="2" borderId="10" xfId="0" applyFont="1" applyFill="1" applyBorder="1" applyAlignment="1">
      <alignment vertical="center" wrapText="1"/>
    </xf>
    <xf numFmtId="9" fontId="18" fillId="2" borderId="1" xfId="6" applyNumberFormat="1" applyFont="1" applyFill="1" applyBorder="1" applyAlignment="1" applyProtection="1">
      <alignment horizontal="center"/>
      <protection locked="0"/>
    </xf>
    <xf numFmtId="170" fontId="18" fillId="2" borderId="1" xfId="6" applyNumberFormat="1" applyFont="1" applyFill="1" applyBorder="1" applyAlignment="1" applyProtection="1">
      <alignment horizontal="center"/>
      <protection locked="0"/>
    </xf>
    <xf numFmtId="0" fontId="21" fillId="7" borderId="21"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1" fillId="0" borderId="0" xfId="13"/>
    <xf numFmtId="15" fontId="24" fillId="0" borderId="24" xfId="13" applyNumberFormat="1" applyFont="1" applyBorder="1" applyAlignment="1">
      <alignment horizontal="center"/>
    </xf>
    <xf numFmtId="0" fontId="1" fillId="0" borderId="25" xfId="13" applyBorder="1"/>
    <xf numFmtId="0" fontId="25" fillId="0" borderId="25" xfId="13" applyFont="1" applyBorder="1" applyAlignment="1">
      <alignment horizontal="center"/>
    </xf>
    <xf numFmtId="41" fontId="21" fillId="7" borderId="23" xfId="12" applyFont="1" applyFill="1" applyBorder="1" applyAlignment="1">
      <alignment horizontal="center" vertical="center" wrapText="1"/>
    </xf>
    <xf numFmtId="41" fontId="0" fillId="2" borderId="0" xfId="12" applyFont="1" applyFill="1"/>
    <xf numFmtId="0" fontId="0" fillId="2" borderId="0" xfId="0" applyFill="1" applyBorder="1" applyAlignment="1"/>
    <xf numFmtId="49" fontId="0" fillId="0" borderId="25" xfId="0" applyNumberFormat="1" applyBorder="1" applyAlignment="1">
      <alignment horizontal="left" vertical="top"/>
    </xf>
    <xf numFmtId="14" fontId="0" fillId="0" borderId="25" xfId="0" applyNumberFormat="1" applyBorder="1" applyAlignment="1">
      <alignment horizontal="left" vertical="top"/>
    </xf>
    <xf numFmtId="1" fontId="4" fillId="8" borderId="25" xfId="0" applyNumberFormat="1" applyFont="1" applyFill="1" applyBorder="1" applyAlignment="1">
      <alignment horizontal="left" vertical="top"/>
    </xf>
    <xf numFmtId="41" fontId="0" fillId="0" borderId="25" xfId="12" applyFont="1" applyBorder="1" applyAlignment="1">
      <alignment horizontal="left" vertical="top"/>
    </xf>
    <xf numFmtId="0" fontId="0" fillId="2" borderId="25" xfId="0" applyFill="1" applyBorder="1" applyAlignment="1">
      <alignment horizontal="left" vertical="top" wrapText="1"/>
    </xf>
    <xf numFmtId="0" fontId="4" fillId="2" borderId="25" xfId="0" applyFont="1" applyFill="1" applyBorder="1" applyAlignment="1">
      <alignment horizontal="left" vertical="top" wrapText="1"/>
    </xf>
    <xf numFmtId="0" fontId="0" fillId="0" borderId="25" xfId="0" applyBorder="1" applyAlignment="1">
      <alignment horizontal="left" vertical="top"/>
    </xf>
    <xf numFmtId="1" fontId="4" fillId="0" borderId="25" xfId="0" applyNumberFormat="1" applyFont="1" applyBorder="1" applyAlignment="1">
      <alignment horizontal="left" vertical="top"/>
    </xf>
    <xf numFmtId="0" fontId="0" fillId="2" borderId="25" xfId="0" applyFill="1" applyBorder="1" applyAlignment="1">
      <alignment horizontal="left" vertical="top"/>
    </xf>
    <xf numFmtId="0" fontId="4" fillId="2" borderId="25" xfId="0" applyFont="1" applyFill="1" applyBorder="1" applyAlignment="1">
      <alignment horizontal="left" vertical="top"/>
    </xf>
    <xf numFmtId="1" fontId="4" fillId="2" borderId="25" xfId="0" applyNumberFormat="1" applyFont="1" applyFill="1" applyBorder="1" applyAlignment="1">
      <alignment horizontal="left" vertical="top"/>
    </xf>
    <xf numFmtId="9" fontId="18" fillId="2" borderId="1" xfId="14" applyFont="1" applyFill="1" applyBorder="1" applyAlignment="1" applyProtection="1">
      <alignment horizontal="center"/>
      <protection locked="0"/>
    </xf>
    <xf numFmtId="49" fontId="27" fillId="0" borderId="25" xfId="0" applyNumberFormat="1" applyFont="1" applyBorder="1" applyAlignment="1">
      <alignment horizontal="left" vertical="top"/>
    </xf>
    <xf numFmtId="14" fontId="27" fillId="0" borderId="25" xfId="0" applyNumberFormat="1" applyFont="1" applyBorder="1" applyAlignment="1">
      <alignment horizontal="left" vertical="top"/>
    </xf>
    <xf numFmtId="0" fontId="27" fillId="0" borderId="25" xfId="0" applyFont="1" applyBorder="1" applyAlignment="1">
      <alignment horizontal="left" vertical="top"/>
    </xf>
    <xf numFmtId="1" fontId="27" fillId="0" borderId="25" xfId="0" applyNumberFormat="1" applyFont="1" applyBorder="1" applyAlignment="1">
      <alignment horizontal="left" vertical="top"/>
    </xf>
    <xf numFmtId="41" fontId="27" fillId="0" borderId="25" xfId="12" applyFont="1" applyBorder="1" applyAlignment="1">
      <alignment horizontal="left" vertical="top"/>
    </xf>
    <xf numFmtId="0" fontId="27" fillId="2" borderId="25" xfId="0" applyFont="1" applyFill="1" applyBorder="1" applyAlignment="1">
      <alignment horizontal="left" vertical="top"/>
    </xf>
    <xf numFmtId="0" fontId="27" fillId="2" borderId="0" xfId="0" applyFont="1" applyFill="1"/>
    <xf numFmtId="0" fontId="27" fillId="2" borderId="25" xfId="0" applyFont="1" applyFill="1" applyBorder="1" applyAlignment="1">
      <alignment horizontal="left" vertical="top" wrapText="1"/>
    </xf>
    <xf numFmtId="0" fontId="0" fillId="2" borderId="0" xfId="0" applyNumberFormat="1" applyFill="1"/>
    <xf numFmtId="9" fontId="18" fillId="2" borderId="1" xfId="14" applyFont="1" applyFill="1" applyBorder="1" applyAlignment="1" applyProtection="1">
      <alignment horizontal="center" vertical="center"/>
      <protection locked="0"/>
    </xf>
    <xf numFmtId="9" fontId="28" fillId="9" borderId="1" xfId="14" applyFont="1" applyFill="1" applyBorder="1" applyAlignment="1" applyProtection="1">
      <alignment horizontal="center"/>
      <protection locked="0"/>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0" fontId="11" fillId="2" borderId="0" xfId="5" applyFont="1" applyFill="1" applyBorder="1" applyAlignment="1">
      <alignment horizontal="center" vertical="center"/>
    </xf>
    <xf numFmtId="0" fontId="11"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5" fillId="7" borderId="1"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5"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17" fillId="2" borderId="9" xfId="4" applyFont="1" applyFill="1" applyBorder="1" applyAlignment="1" applyProtection="1">
      <alignment horizontal="right"/>
      <protection locked="0"/>
    </xf>
    <xf numFmtId="0" fontId="17" fillId="2" borderId="0" xfId="4" applyFont="1" applyFill="1" applyBorder="1" applyAlignment="1" applyProtection="1">
      <alignment horizontal="right"/>
      <protection locked="0"/>
    </xf>
    <xf numFmtId="0" fontId="10" fillId="7" borderId="18" xfId="4" applyFont="1" applyFill="1" applyBorder="1" applyAlignment="1" applyProtection="1">
      <alignment horizontal="center"/>
      <protection locked="0"/>
    </xf>
    <xf numFmtId="0" fontId="10" fillId="7" borderId="19" xfId="4" applyFont="1" applyFill="1" applyBorder="1" applyAlignment="1" applyProtection="1">
      <alignment horizontal="center"/>
      <protection locked="0"/>
    </xf>
    <xf numFmtId="0" fontId="10" fillId="7" borderId="20" xfId="4" applyFont="1" applyFill="1" applyBorder="1" applyAlignment="1" applyProtection="1">
      <alignment horizontal="center"/>
      <protection locked="0"/>
    </xf>
    <xf numFmtId="0" fontId="20" fillId="2" borderId="2" xfId="4" applyFont="1" applyFill="1" applyBorder="1" applyAlignment="1" applyProtection="1">
      <alignment vertical="top" wrapText="1"/>
      <protection locked="0"/>
    </xf>
    <xf numFmtId="0" fontId="20" fillId="2" borderId="3" xfId="4" applyFont="1" applyFill="1" applyBorder="1" applyAlignment="1" applyProtection="1">
      <alignment vertical="top" wrapText="1"/>
      <protection locked="0"/>
    </xf>
    <xf numFmtId="0" fontId="20" fillId="2" borderId="4" xfId="4" applyFont="1" applyFill="1" applyBorder="1" applyAlignment="1" applyProtection="1">
      <alignment vertical="top" wrapText="1"/>
      <protection locked="0"/>
    </xf>
    <xf numFmtId="0" fontId="18" fillId="2" borderId="9" xfId="4" applyFont="1" applyFill="1" applyBorder="1" applyAlignment="1">
      <alignment vertical="top" wrapText="1"/>
    </xf>
    <xf numFmtId="0" fontId="18" fillId="2" borderId="0" xfId="4" applyFont="1" applyFill="1" applyBorder="1" applyAlignment="1">
      <alignment vertical="top" wrapText="1"/>
    </xf>
    <xf numFmtId="0" fontId="18" fillId="2" borderId="10" xfId="4" applyFont="1" applyFill="1" applyBorder="1" applyAlignment="1">
      <alignment vertical="top" wrapText="1"/>
    </xf>
    <xf numFmtId="9" fontId="28" fillId="9" borderId="1" xfId="4" applyNumberFormat="1" applyFont="1" applyFill="1" applyBorder="1" applyAlignment="1" applyProtection="1">
      <alignment horizontal="center" vertical="center" wrapText="1"/>
      <protection locked="0"/>
    </xf>
    <xf numFmtId="0" fontId="28" fillId="9" borderId="1" xfId="4"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5" fillId="7" borderId="15" xfId="4" applyFont="1" applyFill="1" applyBorder="1" applyAlignment="1">
      <alignment horizontal="left" vertical="center" wrapText="1"/>
    </xf>
    <xf numFmtId="0" fontId="15" fillId="7" borderId="16" xfId="4" applyFont="1" applyFill="1" applyBorder="1" applyAlignment="1">
      <alignment horizontal="left" vertical="center" wrapText="1"/>
    </xf>
    <xf numFmtId="0" fontId="15"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4" fillId="0" borderId="0" xfId="4" applyFont="1" applyAlignment="1" applyProtection="1">
      <alignment horizontal="center"/>
      <protection locked="0"/>
    </xf>
    <xf numFmtId="0" fontId="15" fillId="7" borderId="12" xfId="4" applyFont="1" applyFill="1" applyBorder="1" applyAlignment="1">
      <alignment horizontal="left" vertical="center" wrapText="1"/>
    </xf>
    <xf numFmtId="0" fontId="15" fillId="7" borderId="13" xfId="4" applyFont="1" applyFill="1" applyBorder="1" applyAlignment="1">
      <alignment horizontal="left" vertical="center" wrapText="1"/>
    </xf>
    <xf numFmtId="0" fontId="15" fillId="7" borderId="13" xfId="4" applyFont="1" applyFill="1" applyBorder="1" applyAlignment="1" applyProtection="1">
      <alignment horizontal="center" vertical="center"/>
      <protection locked="0"/>
    </xf>
    <xf numFmtId="0" fontId="9" fillId="0" borderId="3" xfId="4" applyFont="1" applyBorder="1" applyAlignment="1" applyProtection="1">
      <alignment horizontal="center" vertical="center" wrapText="1"/>
      <protection locked="0"/>
    </xf>
    <xf numFmtId="0" fontId="9" fillId="0" borderId="3" xfId="4" applyFont="1" applyBorder="1" applyAlignment="1" applyProtection="1">
      <alignment horizontal="center" vertical="center"/>
      <protection locked="0"/>
    </xf>
    <xf numFmtId="0" fontId="9" fillId="0" borderId="0"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cellXfs>
  <cellStyles count="15">
    <cellStyle name="Euro" xfId="2"/>
    <cellStyle name="Millares [0]" xfId="12" builtinId="6"/>
    <cellStyle name="Millares 2" xfId="1"/>
    <cellStyle name="Millares 3" xfId="7"/>
    <cellStyle name="Millares_Prueba formato indicadores con mensaje automático" xfId="6"/>
    <cellStyle name="Moneda 2" xfId="3"/>
    <cellStyle name="Moneda 4" xfId="11"/>
    <cellStyle name="Normal" xfId="0" builtinId="0"/>
    <cellStyle name="Normal 2" xfId="4"/>
    <cellStyle name="Normal 2 10" xfId="9"/>
    <cellStyle name="Normal 2 10 2" xfId="10"/>
    <cellStyle name="Normal 3" xfId="5"/>
    <cellStyle name="Normal 4" xfId="13"/>
    <cellStyle name="Porcentaje" xfId="14" builtinId="5"/>
    <cellStyle name="Porcentual 2" xfId="8"/>
  </cellStyles>
  <dxfs count="16">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0.14285714285714285</c:v>
                </c:pt>
                <c:pt idx="5" formatCode="0%">
                  <c:v>0.75</c:v>
                </c:pt>
                <c:pt idx="6" formatCode="0%">
                  <c:v>0.27777777777777779</c:v>
                </c:pt>
                <c:pt idx="7" formatCode="0%">
                  <c:v>0.1111111111111111</c:v>
                </c:pt>
                <c:pt idx="8" formatCode="0%">
                  <c:v>0.2</c:v>
                </c:pt>
                <c:pt idx="9" formatCode="0%">
                  <c:v>0.6</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0%">
                  <c:v>0.8</c:v>
                </c:pt>
                <c:pt idx="5" formatCode="0%">
                  <c:v>0.8</c:v>
                </c:pt>
                <c:pt idx="6" formatCode="0%">
                  <c:v>0.8</c:v>
                </c:pt>
                <c:pt idx="7" formatCode="0%">
                  <c:v>0.8</c:v>
                </c:pt>
                <c:pt idx="8" formatCode="0%">
                  <c:v>0.8</c:v>
                </c:pt>
                <c:pt idx="9" formatCode="0%">
                  <c:v>0.8</c:v>
                </c:pt>
              </c:numCache>
            </c:numRef>
          </c:val>
          <c:smooth val="0"/>
        </c:ser>
        <c:dLbls>
          <c:showLegendKey val="0"/>
          <c:showVal val="0"/>
          <c:showCatName val="0"/>
          <c:showSerName val="0"/>
          <c:showPercent val="0"/>
          <c:showBubbleSize val="0"/>
        </c:dLbls>
        <c:marker val="1"/>
        <c:smooth val="0"/>
        <c:axId val="-604176976"/>
        <c:axId val="-604180240"/>
      </c:lineChart>
      <c:catAx>
        <c:axId val="-60417697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604180240"/>
        <c:crosses val="autoZero"/>
        <c:auto val="1"/>
        <c:lblAlgn val="ctr"/>
        <c:lblOffset val="100"/>
        <c:tickLblSkip val="1"/>
        <c:tickMarkSkip val="1"/>
        <c:noMultiLvlLbl val="0"/>
      </c:catAx>
      <c:valAx>
        <c:axId val="-60418024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60417697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242888</xdr:colOff>
      <xdr:row>1</xdr:row>
      <xdr:rowOff>88106</xdr:rowOff>
    </xdr:from>
    <xdr:to>
      <xdr:col>2</xdr:col>
      <xdr:colOff>647700</xdr:colOff>
      <xdr:row>4</xdr:row>
      <xdr:rowOff>2381</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919" y="254794"/>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G14" sqref="G1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19" t="s">
        <v>76</v>
      </c>
      <c r="D2" s="120"/>
      <c r="E2" s="14"/>
    </row>
    <row r="3" spans="2:5" s="4" customFormat="1" ht="23.25" customHeight="1" x14ac:dyDescent="0.2">
      <c r="B3" s="5"/>
      <c r="C3" s="121"/>
      <c r="D3" s="121"/>
      <c r="E3" s="1"/>
    </row>
    <row r="4" spans="2:5" s="6" customFormat="1" ht="23.25" customHeight="1" x14ac:dyDescent="0.2">
      <c r="B4" s="7"/>
      <c r="C4" s="122"/>
      <c r="D4" s="122"/>
      <c r="E4" s="15"/>
    </row>
    <row r="5" spans="2:5" s="8" customFormat="1" ht="70.5" customHeight="1" x14ac:dyDescent="0.2">
      <c r="B5" s="124" t="s">
        <v>64</v>
      </c>
      <c r="C5" s="125"/>
      <c r="D5" s="126" t="s">
        <v>65</v>
      </c>
      <c r="E5" s="127"/>
    </row>
    <row r="6" spans="2:5" s="9" customFormat="1" x14ac:dyDescent="0.2">
      <c r="B6" s="10" t="s">
        <v>0</v>
      </c>
      <c r="C6" s="128" t="s">
        <v>71</v>
      </c>
      <c r="D6" s="129"/>
      <c r="E6" s="129"/>
    </row>
    <row r="7" spans="2:5" s="9" customFormat="1" x14ac:dyDescent="0.2">
      <c r="B7" s="10" t="s">
        <v>1</v>
      </c>
      <c r="C7" s="128" t="s">
        <v>68</v>
      </c>
      <c r="D7" s="128"/>
      <c r="E7" s="128"/>
    </row>
    <row r="8" spans="2:5" s="9" customFormat="1" ht="25.5" x14ac:dyDescent="0.2">
      <c r="B8" s="10" t="s">
        <v>48</v>
      </c>
      <c r="C8" s="11" t="s">
        <v>69</v>
      </c>
      <c r="D8" s="10" t="s">
        <v>2</v>
      </c>
      <c r="E8" s="11" t="s">
        <v>49</v>
      </c>
    </row>
    <row r="9" spans="2:5" s="9" customFormat="1" x14ac:dyDescent="0.2">
      <c r="B9" s="10" t="s">
        <v>44</v>
      </c>
      <c r="C9" s="12" t="s">
        <v>77</v>
      </c>
      <c r="D9" s="10" t="s">
        <v>3</v>
      </c>
      <c r="E9" s="11" t="s">
        <v>63</v>
      </c>
    </row>
    <row r="10" spans="2:5" s="9" customFormat="1" ht="23.25" customHeight="1" x14ac:dyDescent="0.2">
      <c r="B10" s="10" t="s">
        <v>45</v>
      </c>
      <c r="C10" s="11" t="s">
        <v>78</v>
      </c>
      <c r="D10" s="10" t="s">
        <v>4</v>
      </c>
      <c r="E10" s="11" t="s">
        <v>50</v>
      </c>
    </row>
    <row r="11" spans="2:5" s="9" customFormat="1" ht="25.5" x14ac:dyDescent="0.2">
      <c r="B11" s="10" t="s">
        <v>5</v>
      </c>
      <c r="C11" s="13">
        <v>0.8</v>
      </c>
      <c r="D11" s="10" t="s">
        <v>6</v>
      </c>
      <c r="E11" s="11" t="s">
        <v>51</v>
      </c>
    </row>
    <row r="12" spans="2:5" s="9" customFormat="1" ht="38.25" x14ac:dyDescent="0.2">
      <c r="B12" s="10" t="s">
        <v>46</v>
      </c>
      <c r="C12" s="11" t="s">
        <v>57</v>
      </c>
      <c r="D12" s="10" t="s">
        <v>42</v>
      </c>
      <c r="E12" s="11" t="s">
        <v>52</v>
      </c>
    </row>
    <row r="13" spans="2:5" s="9" customFormat="1" ht="21" customHeight="1" x14ac:dyDescent="0.2">
      <c r="B13" s="130" t="s">
        <v>7</v>
      </c>
      <c r="C13" s="130"/>
      <c r="D13" s="130"/>
      <c r="E13" s="130"/>
    </row>
    <row r="14" spans="2:5" s="9" customFormat="1" x14ac:dyDescent="0.2">
      <c r="B14" s="10" t="s">
        <v>43</v>
      </c>
      <c r="C14" s="128" t="s">
        <v>56</v>
      </c>
      <c r="D14" s="128"/>
      <c r="E14" s="128"/>
    </row>
    <row r="15" spans="2:5" s="9" customFormat="1" ht="25.5" x14ac:dyDescent="0.2">
      <c r="B15" s="10" t="s">
        <v>47</v>
      </c>
      <c r="C15" s="128" t="s">
        <v>66</v>
      </c>
      <c r="D15" s="128"/>
      <c r="E15" s="128"/>
    </row>
    <row r="16" spans="2:5" s="9" customFormat="1" x14ac:dyDescent="0.2">
      <c r="B16" s="10" t="s">
        <v>8</v>
      </c>
      <c r="C16" s="123" t="s">
        <v>70</v>
      </c>
      <c r="D16" s="123"/>
      <c r="E16" s="123"/>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I-MGP-10&amp;C&amp;"Futura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20" zoomScale="80" zoomScaleNormal="80" zoomScaleSheetLayoutView="50" zoomScalePageLayoutView="75" workbookViewId="0">
      <selection activeCell="C27" sqref="C27"/>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11.42578125" style="16" customWidth="1"/>
    <col min="14" max="16384" width="11.42578125" style="16"/>
  </cols>
  <sheetData>
    <row r="2" spans="2:13" s="18" customFormat="1" x14ac:dyDescent="0.2">
      <c r="B2" s="158"/>
      <c r="C2" s="158"/>
      <c r="D2" s="158"/>
      <c r="E2" s="158"/>
      <c r="F2" s="158"/>
      <c r="G2" s="158"/>
      <c r="H2" s="158"/>
      <c r="I2" s="158"/>
      <c r="J2" s="158"/>
      <c r="K2" s="19"/>
      <c r="L2" s="18" t="s">
        <v>41</v>
      </c>
      <c r="M2" s="19"/>
    </row>
    <row r="3" spans="2:13" s="18" customFormat="1" x14ac:dyDescent="0.2">
      <c r="B3" s="159"/>
      <c r="C3" s="159"/>
      <c r="D3" s="159"/>
      <c r="E3" s="159"/>
      <c r="F3" s="159"/>
      <c r="G3" s="159"/>
      <c r="H3" s="159"/>
      <c r="I3" s="159"/>
      <c r="J3" s="159"/>
      <c r="K3" s="19"/>
      <c r="L3" s="19" t="s">
        <v>40</v>
      </c>
      <c r="M3" s="19"/>
    </row>
    <row r="4" spans="2:13" s="18" customFormat="1" ht="23.25" customHeight="1" x14ac:dyDescent="0.2">
      <c r="B4" s="20"/>
      <c r="C4" s="21"/>
      <c r="D4" s="163" t="s">
        <v>76</v>
      </c>
      <c r="E4" s="164"/>
      <c r="F4" s="164"/>
      <c r="G4" s="164"/>
      <c r="H4" s="164"/>
      <c r="I4" s="164"/>
      <c r="J4" s="45"/>
      <c r="K4" s="19"/>
      <c r="L4" s="19" t="s">
        <v>39</v>
      </c>
      <c r="M4" s="19"/>
    </row>
    <row r="5" spans="2:13" s="18" customFormat="1" ht="23.25" customHeight="1" x14ac:dyDescent="0.2">
      <c r="B5" s="22"/>
      <c r="C5" s="23"/>
      <c r="D5" s="165"/>
      <c r="E5" s="165"/>
      <c r="F5" s="165"/>
      <c r="G5" s="165"/>
      <c r="H5" s="165"/>
      <c r="I5" s="165"/>
      <c r="J5" s="47"/>
      <c r="K5" s="19"/>
      <c r="L5" s="19" t="s">
        <v>38</v>
      </c>
      <c r="M5" s="19"/>
    </row>
    <row r="6" spans="2:13" s="31" customFormat="1" ht="23.25" customHeight="1" x14ac:dyDescent="0.2">
      <c r="B6" s="41"/>
      <c r="C6" s="42"/>
      <c r="D6" s="166"/>
      <c r="E6" s="166"/>
      <c r="F6" s="166"/>
      <c r="G6" s="166"/>
      <c r="H6" s="166"/>
      <c r="I6" s="166"/>
      <c r="J6" s="46"/>
      <c r="K6" s="30"/>
      <c r="L6" s="30" t="s">
        <v>30</v>
      </c>
    </row>
    <row r="7" spans="2:13" s="43" customFormat="1" ht="20.25" customHeight="1" x14ac:dyDescent="0.2">
      <c r="B7" s="160" t="s">
        <v>67</v>
      </c>
      <c r="C7" s="161"/>
      <c r="D7" s="161"/>
      <c r="E7" s="55"/>
      <c r="F7" s="162" t="s">
        <v>9</v>
      </c>
      <c r="G7" s="162"/>
      <c r="H7" s="162"/>
      <c r="I7" s="56" t="s">
        <v>10</v>
      </c>
      <c r="J7" s="57" t="s">
        <v>291</v>
      </c>
      <c r="K7" s="44"/>
      <c r="L7" s="27" t="s">
        <v>37</v>
      </c>
    </row>
    <row r="8" spans="2:13" s="25" customFormat="1" ht="28.5" customHeight="1" x14ac:dyDescent="0.2">
      <c r="B8" s="154" t="s">
        <v>11</v>
      </c>
      <c r="C8" s="155"/>
      <c r="D8" s="155"/>
      <c r="E8" s="58"/>
      <c r="F8" s="156" t="s">
        <v>12</v>
      </c>
      <c r="G8" s="156"/>
      <c r="H8" s="58" t="s">
        <v>13</v>
      </c>
      <c r="I8" s="58" t="s">
        <v>55</v>
      </c>
      <c r="J8" s="59" t="s">
        <v>14</v>
      </c>
      <c r="K8" s="26"/>
      <c r="L8" s="26"/>
    </row>
    <row r="9" spans="2:13" s="25" customFormat="1" ht="20.100000000000001" customHeight="1" x14ac:dyDescent="0.2">
      <c r="B9" s="135" t="s">
        <v>72</v>
      </c>
      <c r="C9" s="135"/>
      <c r="D9" s="135"/>
      <c r="E9" s="53"/>
      <c r="F9" s="135" t="str">
        <f>+'Ficha tecnica de indicador'!C8</f>
        <v>(Número de Proyectos formulados / Número de Proyectos radicados Fontur)*100</v>
      </c>
      <c r="G9" s="135"/>
      <c r="H9" s="157">
        <v>0.8</v>
      </c>
      <c r="I9" s="147">
        <f>14/48</f>
        <v>0.29166666666666669</v>
      </c>
      <c r="J9" s="135" t="s">
        <v>78</v>
      </c>
      <c r="K9" s="26"/>
      <c r="L9" s="27"/>
    </row>
    <row r="10" spans="2:13" s="28" customFormat="1" ht="36.75" customHeight="1" x14ac:dyDescent="0.2">
      <c r="B10" s="135"/>
      <c r="C10" s="135"/>
      <c r="D10" s="135"/>
      <c r="E10" s="54"/>
      <c r="F10" s="135"/>
      <c r="G10" s="135"/>
      <c r="H10" s="157"/>
      <c r="I10" s="148"/>
      <c r="J10" s="135"/>
      <c r="K10" s="29"/>
      <c r="L10" s="30"/>
      <c r="M10" s="30"/>
    </row>
    <row r="11" spans="2:13" s="28" customFormat="1" x14ac:dyDescent="0.2">
      <c r="B11" s="65"/>
      <c r="C11" s="66"/>
      <c r="D11" s="66"/>
      <c r="E11" s="66"/>
      <c r="F11" s="66"/>
      <c r="G11" s="66"/>
      <c r="H11" s="66"/>
      <c r="I11" s="66"/>
      <c r="J11" s="67"/>
      <c r="K11" s="29"/>
      <c r="L11" s="31"/>
      <c r="M11" s="30"/>
    </row>
    <row r="12" spans="2:13" s="28" customFormat="1" hidden="1" x14ac:dyDescent="0.2">
      <c r="B12" s="68"/>
      <c r="C12" s="32"/>
      <c r="D12" s="32"/>
      <c r="E12" s="32"/>
      <c r="F12" s="32"/>
      <c r="G12" s="32"/>
      <c r="H12" s="32"/>
      <c r="I12" s="32"/>
      <c r="J12" s="69"/>
      <c r="K12" s="29"/>
      <c r="L12" s="31"/>
      <c r="M12" s="30"/>
    </row>
    <row r="13" spans="2:13" s="28" customFormat="1" ht="23.25" hidden="1" customHeight="1" x14ac:dyDescent="0.2">
      <c r="B13" s="68"/>
      <c r="C13" s="32"/>
      <c r="D13" s="32"/>
      <c r="E13" s="32"/>
      <c r="F13" s="32"/>
      <c r="G13" s="32"/>
      <c r="H13" s="32"/>
      <c r="I13" s="32"/>
      <c r="J13" s="69"/>
      <c r="K13" s="29"/>
      <c r="L13" s="31"/>
      <c r="M13" s="30"/>
    </row>
    <row r="14" spans="2:13" s="28" customFormat="1" ht="23.25" hidden="1" customHeight="1" x14ac:dyDescent="0.2">
      <c r="B14" s="68"/>
      <c r="C14" s="32"/>
      <c r="D14" s="32"/>
      <c r="E14" s="32"/>
      <c r="F14" s="32"/>
      <c r="G14" s="32"/>
      <c r="H14" s="32"/>
      <c r="I14" s="32"/>
      <c r="J14" s="69"/>
      <c r="K14" s="29"/>
      <c r="L14" s="31"/>
      <c r="M14" s="30"/>
    </row>
    <row r="15" spans="2:13" s="28" customFormat="1" ht="23.25" hidden="1" customHeight="1" x14ac:dyDescent="0.2">
      <c r="B15" s="68"/>
      <c r="C15" s="32"/>
      <c r="D15" s="32"/>
      <c r="E15" s="32"/>
      <c r="F15" s="32"/>
      <c r="G15" s="32"/>
      <c r="H15" s="32"/>
      <c r="I15" s="32"/>
      <c r="J15" s="69"/>
      <c r="K15" s="29"/>
      <c r="L15" s="31"/>
      <c r="M15" s="30"/>
    </row>
    <row r="16" spans="2:13" s="28" customFormat="1" hidden="1" x14ac:dyDescent="0.2">
      <c r="B16" s="68"/>
      <c r="C16" s="32"/>
      <c r="D16" s="32"/>
      <c r="E16" s="32"/>
      <c r="F16" s="32"/>
      <c r="G16" s="32"/>
      <c r="H16" s="32"/>
      <c r="I16" s="32"/>
      <c r="J16" s="69"/>
      <c r="K16" s="29"/>
      <c r="L16" s="31"/>
      <c r="M16" s="30"/>
    </row>
    <row r="17" spans="2:13" s="28" customFormat="1" hidden="1" x14ac:dyDescent="0.2">
      <c r="B17" s="68"/>
      <c r="C17" s="32"/>
      <c r="D17" s="32"/>
      <c r="E17" s="32"/>
      <c r="F17" s="32"/>
      <c r="G17" s="32"/>
      <c r="H17" s="32"/>
      <c r="I17" s="32"/>
      <c r="J17" s="69"/>
      <c r="K17" s="29"/>
      <c r="L17" s="31"/>
      <c r="M17" s="30"/>
    </row>
    <row r="18" spans="2:13" s="28" customFormat="1" hidden="1" x14ac:dyDescent="0.2">
      <c r="B18" s="68"/>
      <c r="C18" s="32"/>
      <c r="D18" s="32"/>
      <c r="E18" s="32"/>
      <c r="F18" s="32"/>
      <c r="G18" s="32"/>
      <c r="H18" s="32"/>
      <c r="I18" s="32"/>
      <c r="J18" s="69"/>
      <c r="K18" s="29"/>
      <c r="L18" s="31"/>
      <c r="M18" s="30"/>
    </row>
    <row r="19" spans="2:13" s="28" customFormat="1" hidden="1" x14ac:dyDescent="0.2">
      <c r="B19" s="68"/>
      <c r="C19" s="32"/>
      <c r="D19" s="32"/>
      <c r="E19" s="32"/>
      <c r="F19" s="32"/>
      <c r="G19" s="32"/>
      <c r="H19" s="32"/>
      <c r="I19" s="32"/>
      <c r="J19" s="69"/>
      <c r="K19" s="29"/>
      <c r="L19" s="29"/>
    </row>
    <row r="20" spans="2:13" s="28" customFormat="1" x14ac:dyDescent="0.2">
      <c r="B20" s="136" t="s">
        <v>53</v>
      </c>
      <c r="C20" s="137"/>
      <c r="D20" s="32" t="s">
        <v>54</v>
      </c>
      <c r="E20" s="32"/>
      <c r="F20" s="33" t="s">
        <v>15</v>
      </c>
      <c r="G20" s="32"/>
      <c r="H20" s="32"/>
      <c r="I20" s="32"/>
      <c r="J20" s="69"/>
      <c r="K20" s="29"/>
      <c r="L20" s="29"/>
    </row>
    <row r="21" spans="2:13" s="28" customFormat="1" x14ac:dyDescent="0.2">
      <c r="B21" s="68"/>
      <c r="C21" s="32"/>
      <c r="D21" s="32"/>
      <c r="E21" s="32"/>
      <c r="F21" s="32"/>
      <c r="G21" s="32"/>
      <c r="H21" s="32"/>
      <c r="I21" s="32"/>
      <c r="J21" s="69"/>
      <c r="K21" s="29"/>
      <c r="L21" s="29"/>
    </row>
    <row r="22" spans="2:13" s="28" customFormat="1" x14ac:dyDescent="0.2">
      <c r="B22" s="52" t="s">
        <v>16</v>
      </c>
      <c r="C22" s="52" t="s">
        <v>17</v>
      </c>
      <c r="D22" s="52" t="s">
        <v>13</v>
      </c>
      <c r="E22" s="34"/>
      <c r="F22" s="34"/>
      <c r="G22" s="34"/>
      <c r="H22" s="32"/>
      <c r="I22" s="32"/>
      <c r="J22" s="69"/>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1"/>
      <c r="K23" s="29"/>
      <c r="L23" s="37" t="e">
        <f>+C23/D23</f>
        <v>#DIV/0!</v>
      </c>
    </row>
    <row r="24" spans="2:13" s="28" customFormat="1" x14ac:dyDescent="0.2">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1"/>
      <c r="K24" s="29"/>
      <c r="L24" s="37" t="e">
        <f t="shared" ref="L24:L34" si="1">+C24/D24</f>
        <v>#DIV/0!</v>
      </c>
    </row>
    <row r="25" spans="2:13" s="28" customFormat="1" x14ac:dyDescent="0.2">
      <c r="B25" s="49" t="s">
        <v>289</v>
      </c>
      <c r="C25" s="84"/>
      <c r="D25" s="84"/>
      <c r="E25" s="38" t="e">
        <f t="shared" ref="E25:E26" si="2">+C25/D25</f>
        <v>#DIV/0!</v>
      </c>
      <c r="F25" s="39" t="str">
        <f t="shared" ref="F25:F26" si="3">+IF(D25=0,$L$7,IF(E25=0,$L$6,IF($D$20="mayor que la meta",(IF(E25&lt;1,$L$5,(IF(AND(E25&gt;=1,E25&lt;1.03),$L$4,(IF(AND(E25&gt;=1.03,E25&lt;1.07),$L$3,$L$2)))))),IF($D$20="menor que la meta",(IF(E25&lt;=0.93,$L$2,(IF(AND(E25&gt;0.93,E25&lt;=0.97),$L$3,(IF(AND(E25&gt;0.97,E25&lt;=1),$L$4,$L$5))))))))))</f>
        <v>La meta es 0, especifique en el ANALISIS DE DATOS el resultado de la medición con respecto a la meta programada</v>
      </c>
      <c r="G25" s="36"/>
      <c r="H25" s="36"/>
      <c r="I25" s="36"/>
      <c r="J25" s="71"/>
      <c r="K25" s="29"/>
      <c r="L25" s="37" t="e">
        <f t="shared" ref="L25:L29" si="4">+C25/D25</f>
        <v>#DIV/0!</v>
      </c>
    </row>
    <row r="26" spans="2:13" s="28" customFormat="1" x14ac:dyDescent="0.2">
      <c r="B26" s="49" t="s">
        <v>290</v>
      </c>
      <c r="C26" s="84"/>
      <c r="D26" s="84"/>
      <c r="E26" s="38" t="e">
        <f t="shared" si="2"/>
        <v>#DIV/0!</v>
      </c>
      <c r="F26" s="39" t="str">
        <f t="shared" si="3"/>
        <v>La meta es 0, especifique en el ANALISIS DE DATOS el resultado de la medición con respecto a la meta programada</v>
      </c>
      <c r="G26" s="36"/>
      <c r="H26" s="36"/>
      <c r="I26" s="36"/>
      <c r="J26" s="71"/>
      <c r="K26" s="29"/>
      <c r="L26" s="37" t="e">
        <f t="shared" si="4"/>
        <v>#DIV/0!</v>
      </c>
    </row>
    <row r="27" spans="2:13" s="28" customFormat="1" x14ac:dyDescent="0.2">
      <c r="B27" s="49" t="s">
        <v>20</v>
      </c>
      <c r="C27" s="118">
        <f>1/7</f>
        <v>0.14285714285714285</v>
      </c>
      <c r="D27" s="118">
        <v>0.8</v>
      </c>
      <c r="E27" s="38" t="e">
        <f>+C27/C26</f>
        <v>#DIV/0!</v>
      </c>
      <c r="F27" s="39" t="e">
        <f t="shared" si="0"/>
        <v>#DIV/0!</v>
      </c>
      <c r="G27" s="36"/>
      <c r="H27" s="36"/>
      <c r="I27" s="36"/>
      <c r="J27" s="71"/>
      <c r="K27" s="29"/>
      <c r="L27" s="37">
        <f t="shared" si="4"/>
        <v>0.17857142857142855</v>
      </c>
    </row>
    <row r="28" spans="2:13" s="28" customFormat="1" x14ac:dyDescent="0.2">
      <c r="B28" s="49" t="s">
        <v>21</v>
      </c>
      <c r="C28" s="117">
        <f>3/4</f>
        <v>0.75</v>
      </c>
      <c r="D28" s="107">
        <v>0.8</v>
      </c>
      <c r="E28" s="38">
        <f t="shared" ref="E28:E34" si="5">+C28/D28</f>
        <v>0.9375</v>
      </c>
      <c r="F28" s="39" t="str">
        <f t="shared" si="0"/>
        <v>Advertencia: No se cumplió la meta esperada para el periodo.</v>
      </c>
      <c r="G28" s="36"/>
      <c r="H28" s="36"/>
      <c r="I28" s="36"/>
      <c r="J28" s="71"/>
      <c r="K28" s="29"/>
      <c r="L28" s="37">
        <f t="shared" si="4"/>
        <v>0.9375</v>
      </c>
    </row>
    <row r="29" spans="2:13" s="28" customFormat="1" x14ac:dyDescent="0.2">
      <c r="B29" s="49" t="s">
        <v>22</v>
      </c>
      <c r="C29" s="84">
        <f>5/18</f>
        <v>0.27777777777777779</v>
      </c>
      <c r="D29" s="84">
        <v>0.8</v>
      </c>
      <c r="E29" s="38">
        <f t="shared" si="5"/>
        <v>0.34722222222222221</v>
      </c>
      <c r="F29" s="39" t="str">
        <f t="shared" si="0"/>
        <v>Advertencia: No se cumplió la meta esperada para el periodo.</v>
      </c>
      <c r="G29" s="36"/>
      <c r="H29" s="36"/>
      <c r="I29" s="36"/>
      <c r="J29" s="71"/>
      <c r="K29" s="29"/>
      <c r="L29" s="37">
        <f t="shared" si="4"/>
        <v>0.34722222222222221</v>
      </c>
    </row>
    <row r="30" spans="2:13" s="28" customFormat="1" x14ac:dyDescent="0.2">
      <c r="B30" s="49" t="s">
        <v>23</v>
      </c>
      <c r="C30" s="84">
        <f>1/9</f>
        <v>0.1111111111111111</v>
      </c>
      <c r="D30" s="84">
        <v>0.8</v>
      </c>
      <c r="E30" s="38">
        <f t="shared" si="5"/>
        <v>0.13888888888888887</v>
      </c>
      <c r="F30" s="39" t="str">
        <f t="shared" si="0"/>
        <v>Advertencia: No se cumplió la meta esperada para el periodo.</v>
      </c>
      <c r="G30" s="36"/>
      <c r="H30" s="36"/>
      <c r="I30" s="36"/>
      <c r="J30" s="71"/>
      <c r="K30" s="29"/>
      <c r="L30" s="37">
        <f t="shared" si="1"/>
        <v>0.13888888888888887</v>
      </c>
    </row>
    <row r="31" spans="2:13" s="28" customFormat="1" x14ac:dyDescent="0.2">
      <c r="B31" s="49" t="s">
        <v>24</v>
      </c>
      <c r="C31" s="84">
        <f>1/5</f>
        <v>0.2</v>
      </c>
      <c r="D31" s="84">
        <v>0.8</v>
      </c>
      <c r="E31" s="38">
        <f t="shared" si="5"/>
        <v>0.25</v>
      </c>
      <c r="F31" s="39" t="str">
        <f t="shared" si="0"/>
        <v>Advertencia: No se cumplió la meta esperada para el periodo.</v>
      </c>
      <c r="G31" s="36"/>
      <c r="H31" s="36"/>
      <c r="I31" s="36"/>
      <c r="J31" s="71"/>
      <c r="K31" s="29"/>
      <c r="L31" s="37">
        <f t="shared" si="1"/>
        <v>0.25</v>
      </c>
    </row>
    <row r="32" spans="2:13" s="28" customFormat="1" x14ac:dyDescent="0.2">
      <c r="B32" s="49" t="s">
        <v>25</v>
      </c>
      <c r="C32" s="84">
        <f>3/5</f>
        <v>0.6</v>
      </c>
      <c r="D32" s="84">
        <v>0.8</v>
      </c>
      <c r="E32" s="38">
        <f t="shared" si="5"/>
        <v>0.74999999999999989</v>
      </c>
      <c r="F32" s="39" t="str">
        <f t="shared" si="0"/>
        <v>Advertencia: No se cumplió la meta esperada para el periodo.</v>
      </c>
      <c r="G32" s="36"/>
      <c r="H32" s="36"/>
      <c r="I32" s="36"/>
      <c r="J32" s="71"/>
      <c r="K32" s="29"/>
      <c r="L32" s="37">
        <f t="shared" si="1"/>
        <v>0.74999999999999989</v>
      </c>
    </row>
    <row r="33" spans="2:12" s="28" customFormat="1" x14ac:dyDescent="0.2">
      <c r="B33" s="49" t="s">
        <v>26</v>
      </c>
      <c r="C33" s="84"/>
      <c r="D33" s="84"/>
      <c r="E33" s="38" t="e">
        <f t="shared" si="5"/>
        <v>#DIV/0!</v>
      </c>
      <c r="F33" s="39" t="str">
        <f t="shared" si="0"/>
        <v>La meta es 0, especifique en el ANALISIS DE DATOS el resultado de la medición con respecto a la meta programada</v>
      </c>
      <c r="G33" s="36"/>
      <c r="H33" s="36"/>
      <c r="I33" s="36"/>
      <c r="J33" s="71"/>
      <c r="K33" s="29"/>
      <c r="L33" s="37" t="e">
        <f t="shared" si="1"/>
        <v>#DIV/0!</v>
      </c>
    </row>
    <row r="34" spans="2:12" s="28" customFormat="1" x14ac:dyDescent="0.2">
      <c r="B34" s="49" t="s">
        <v>27</v>
      </c>
      <c r="C34" s="85"/>
      <c r="D34" s="84"/>
      <c r="E34" s="38" t="e">
        <f t="shared" si="5"/>
        <v>#DIV/0!</v>
      </c>
      <c r="F34" s="39" t="str">
        <f t="shared" si="0"/>
        <v>La meta es 0, especifique en el ANALISIS DE DATOS el resultado de la medición con respecto a la meta programada</v>
      </c>
      <c r="G34" s="36"/>
      <c r="H34" s="36"/>
      <c r="I34" s="36"/>
      <c r="J34" s="71"/>
      <c r="K34" s="29"/>
      <c r="L34" s="37" t="e">
        <f t="shared" si="1"/>
        <v>#DIV/0!</v>
      </c>
    </row>
    <row r="35" spans="2:12" s="28" customFormat="1" x14ac:dyDescent="0.2">
      <c r="B35" s="149"/>
      <c r="C35" s="150"/>
      <c r="D35" s="150"/>
      <c r="E35" s="38"/>
      <c r="F35" s="39"/>
      <c r="G35" s="36"/>
      <c r="H35" s="36"/>
      <c r="I35" s="36"/>
      <c r="J35" s="71"/>
      <c r="K35" s="29"/>
      <c r="L35" s="37"/>
    </row>
    <row r="36" spans="2:12" s="28" customFormat="1" hidden="1" x14ac:dyDescent="0.2">
      <c r="B36" s="70"/>
      <c r="C36" s="40"/>
      <c r="D36" s="40"/>
      <c r="E36" s="38"/>
      <c r="F36" s="39"/>
      <c r="G36" s="36"/>
      <c r="H36" s="36"/>
      <c r="I36" s="36"/>
      <c r="J36" s="71"/>
      <c r="K36" s="29"/>
      <c r="L36" s="37"/>
    </row>
    <row r="37" spans="2:12" s="28" customFormat="1" hidden="1" x14ac:dyDescent="0.2">
      <c r="B37" s="70"/>
      <c r="C37" s="40"/>
      <c r="D37" s="40"/>
      <c r="E37" s="38"/>
      <c r="F37" s="39"/>
      <c r="G37" s="36"/>
      <c r="H37" s="36"/>
      <c r="I37" s="36"/>
      <c r="J37" s="71"/>
      <c r="K37" s="29"/>
      <c r="L37" s="37"/>
    </row>
    <row r="38" spans="2:12" s="28" customFormat="1" hidden="1" x14ac:dyDescent="0.2">
      <c r="B38" s="70"/>
      <c r="C38" s="40"/>
      <c r="D38" s="40"/>
      <c r="E38" s="38"/>
      <c r="F38" s="39"/>
      <c r="G38" s="36"/>
      <c r="H38" s="36"/>
      <c r="I38" s="36"/>
      <c r="J38" s="71"/>
      <c r="K38" s="29"/>
      <c r="L38" s="37"/>
    </row>
    <row r="39" spans="2:12" s="28" customFormat="1" hidden="1" x14ac:dyDescent="0.2">
      <c r="B39" s="70"/>
      <c r="C39" s="40"/>
      <c r="D39" s="40"/>
      <c r="E39" s="38"/>
      <c r="F39" s="39"/>
      <c r="G39" s="36"/>
      <c r="H39" s="36"/>
      <c r="I39" s="36"/>
      <c r="J39" s="71"/>
      <c r="K39" s="29"/>
      <c r="L39" s="37"/>
    </row>
    <row r="40" spans="2:12" s="28" customFormat="1" hidden="1" x14ac:dyDescent="0.2">
      <c r="B40" s="70"/>
      <c r="C40" s="40"/>
      <c r="D40" s="40"/>
      <c r="E40" s="38"/>
      <c r="F40" s="39"/>
      <c r="G40" s="36"/>
      <c r="H40" s="36"/>
      <c r="I40" s="36"/>
      <c r="J40" s="71"/>
      <c r="K40" s="29"/>
      <c r="L40" s="37"/>
    </row>
    <row r="41" spans="2:12" s="28" customFormat="1" hidden="1" x14ac:dyDescent="0.2">
      <c r="B41" s="70"/>
      <c r="C41" s="40"/>
      <c r="D41" s="40"/>
      <c r="E41" s="38"/>
      <c r="F41" s="39"/>
      <c r="G41" s="36"/>
      <c r="H41" s="36"/>
      <c r="I41" s="36"/>
      <c r="J41" s="71"/>
      <c r="K41" s="29"/>
      <c r="L41" s="37"/>
    </row>
    <row r="42" spans="2:12" s="28" customFormat="1" hidden="1" x14ac:dyDescent="0.2">
      <c r="B42" s="70"/>
      <c r="C42" s="40"/>
      <c r="D42" s="40"/>
      <c r="E42" s="38"/>
      <c r="F42" s="39"/>
      <c r="G42" s="36"/>
      <c r="H42" s="36"/>
      <c r="I42" s="36"/>
      <c r="J42" s="71"/>
      <c r="K42" s="29"/>
      <c r="L42" s="37"/>
    </row>
    <row r="43" spans="2:12" s="28" customFormat="1" hidden="1" x14ac:dyDescent="0.2">
      <c r="B43" s="70"/>
      <c r="C43" s="40"/>
      <c r="D43" s="40"/>
      <c r="E43" s="38"/>
      <c r="F43" s="39"/>
      <c r="G43" s="36"/>
      <c r="H43" s="36"/>
      <c r="I43" s="36"/>
      <c r="J43" s="71"/>
      <c r="K43" s="29"/>
      <c r="L43" s="37"/>
    </row>
    <row r="44" spans="2:12" s="28" customFormat="1" ht="26.25" hidden="1" customHeight="1" x14ac:dyDescent="0.2">
      <c r="B44" s="72"/>
      <c r="C44" s="32"/>
      <c r="D44" s="32"/>
      <c r="E44" s="32"/>
      <c r="F44" s="32"/>
      <c r="G44" s="32"/>
      <c r="H44" s="32"/>
      <c r="I44" s="32"/>
      <c r="J44" s="69"/>
      <c r="K44" s="29"/>
      <c r="L44" s="29"/>
    </row>
    <row r="45" spans="2:12" s="28" customFormat="1" ht="26.25" hidden="1" customHeight="1" x14ac:dyDescent="0.2">
      <c r="B45" s="72"/>
      <c r="C45" s="32"/>
      <c r="D45" s="32"/>
      <c r="E45" s="32"/>
      <c r="F45" s="32"/>
      <c r="G45" s="32"/>
      <c r="H45" s="32"/>
      <c r="I45" s="32"/>
      <c r="J45" s="69"/>
      <c r="K45" s="29"/>
      <c r="L45" s="29"/>
    </row>
    <row r="46" spans="2:12" s="28" customFormat="1" ht="26.25" hidden="1" customHeight="1" x14ac:dyDescent="0.2">
      <c r="B46" s="72"/>
      <c r="C46" s="32"/>
      <c r="D46" s="32"/>
      <c r="E46" s="32"/>
      <c r="F46" s="32"/>
      <c r="G46" s="32"/>
      <c r="H46" s="32"/>
      <c r="I46" s="32"/>
      <c r="J46" s="69"/>
      <c r="K46" s="29"/>
      <c r="L46" s="29"/>
    </row>
    <row r="47" spans="2:12" s="28" customFormat="1" ht="12" customHeight="1" x14ac:dyDescent="0.2">
      <c r="B47" s="72"/>
      <c r="C47" s="32"/>
      <c r="D47" s="32"/>
      <c r="E47" s="32"/>
      <c r="F47" s="32"/>
      <c r="G47" s="32"/>
      <c r="H47" s="32"/>
      <c r="I47" s="32"/>
      <c r="J47" s="69"/>
      <c r="K47" s="29"/>
      <c r="L47" s="29"/>
    </row>
    <row r="48" spans="2:12" s="28" customFormat="1" ht="26.25" customHeight="1" x14ac:dyDescent="0.2">
      <c r="B48" s="72"/>
      <c r="C48" s="32"/>
      <c r="D48" s="32"/>
      <c r="E48" s="32"/>
      <c r="F48" s="32"/>
      <c r="G48" s="32"/>
      <c r="H48" s="32"/>
      <c r="I48" s="32"/>
      <c r="J48" s="69"/>
      <c r="K48" s="29"/>
      <c r="L48" s="29"/>
    </row>
    <row r="49" spans="2:12" s="28" customFormat="1" ht="26.25" customHeight="1" x14ac:dyDescent="0.2">
      <c r="B49" s="72"/>
      <c r="C49" s="32"/>
      <c r="D49" s="32"/>
      <c r="E49" s="32"/>
      <c r="F49" s="32"/>
      <c r="G49" s="32"/>
      <c r="H49" s="32"/>
      <c r="I49" s="32"/>
      <c r="J49" s="69"/>
      <c r="K49" s="29"/>
      <c r="L49" s="29"/>
    </row>
    <row r="50" spans="2:12" s="28" customFormat="1" ht="26.25" customHeight="1" x14ac:dyDescent="0.2">
      <c r="B50" s="72"/>
      <c r="C50" s="32"/>
      <c r="D50" s="32"/>
      <c r="E50" s="32"/>
      <c r="F50" s="32"/>
      <c r="G50" s="32"/>
      <c r="H50" s="32"/>
      <c r="I50" s="32"/>
      <c r="J50" s="69"/>
      <c r="K50" s="29"/>
      <c r="L50" s="29"/>
    </row>
    <row r="51" spans="2:12" s="28" customFormat="1" ht="26.25" customHeight="1" x14ac:dyDescent="0.2">
      <c r="B51" s="72"/>
      <c r="C51" s="32"/>
      <c r="D51" s="32"/>
      <c r="E51" s="32"/>
      <c r="F51" s="32"/>
      <c r="G51" s="32"/>
      <c r="H51" s="32"/>
      <c r="I51" s="32"/>
      <c r="J51" s="69"/>
      <c r="K51" s="29"/>
      <c r="L51" s="29"/>
    </row>
    <row r="52" spans="2:12" s="28" customFormat="1" ht="26.25" customHeight="1" x14ac:dyDescent="0.2">
      <c r="B52" s="72"/>
      <c r="C52" s="32"/>
      <c r="D52" s="32"/>
      <c r="E52" s="32"/>
      <c r="F52" s="32"/>
      <c r="G52" s="32"/>
      <c r="H52" s="32"/>
      <c r="I52" s="32"/>
      <c r="J52" s="69"/>
      <c r="K52" s="29"/>
      <c r="L52" s="29"/>
    </row>
    <row r="53" spans="2:12" s="28" customFormat="1" ht="26.25" customHeight="1" x14ac:dyDescent="0.2">
      <c r="B53" s="72"/>
      <c r="C53" s="32"/>
      <c r="D53" s="32"/>
      <c r="E53" s="32"/>
      <c r="F53" s="32"/>
      <c r="G53" s="32"/>
      <c r="H53" s="32"/>
      <c r="I53" s="32"/>
      <c r="J53" s="69"/>
      <c r="K53" s="29"/>
      <c r="L53" s="29"/>
    </row>
    <row r="54" spans="2:12" s="28" customFormat="1" ht="26.25" customHeight="1" x14ac:dyDescent="0.2">
      <c r="B54" s="72"/>
      <c r="C54" s="32"/>
      <c r="D54" s="32"/>
      <c r="E54" s="32"/>
      <c r="F54" s="32"/>
      <c r="G54" s="32"/>
      <c r="H54" s="32"/>
      <c r="I54" s="32"/>
      <c r="J54" s="69"/>
      <c r="K54" s="29"/>
      <c r="L54" s="29"/>
    </row>
    <row r="55" spans="2:12" s="28" customFormat="1" ht="26.25" customHeight="1" x14ac:dyDescent="0.2">
      <c r="B55" s="72"/>
      <c r="C55" s="32"/>
      <c r="D55" s="32"/>
      <c r="E55" s="32"/>
      <c r="F55" s="32"/>
      <c r="G55" s="32"/>
      <c r="H55" s="32"/>
      <c r="I55" s="32"/>
      <c r="J55" s="69"/>
      <c r="K55" s="29"/>
      <c r="L55" s="29"/>
    </row>
    <row r="56" spans="2:12" s="28" customFormat="1" ht="26.25" customHeight="1" x14ac:dyDescent="0.2">
      <c r="B56" s="72"/>
      <c r="C56" s="32"/>
      <c r="D56" s="32"/>
      <c r="E56" s="32"/>
      <c r="F56" s="32"/>
      <c r="G56" s="32"/>
      <c r="H56" s="32"/>
      <c r="I56" s="32"/>
      <c r="J56" s="69"/>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38" t="s">
        <v>28</v>
      </c>
      <c r="C58" s="139"/>
      <c r="D58" s="139"/>
      <c r="E58" s="139"/>
      <c r="F58" s="139"/>
      <c r="G58" s="139"/>
      <c r="H58" s="139"/>
      <c r="I58" s="139"/>
      <c r="J58" s="140"/>
      <c r="K58" s="29"/>
      <c r="L58" s="29"/>
    </row>
    <row r="59" spans="2:12" s="28" customFormat="1" hidden="1" x14ac:dyDescent="0.2">
      <c r="B59" s="141"/>
      <c r="C59" s="142"/>
      <c r="D59" s="142"/>
      <c r="E59" s="142"/>
      <c r="F59" s="142"/>
      <c r="G59" s="142"/>
      <c r="H59" s="142"/>
      <c r="I59" s="142"/>
      <c r="J59" s="143"/>
      <c r="K59" s="29"/>
      <c r="L59" s="29"/>
    </row>
    <row r="60" spans="2:12" s="28" customFormat="1" hidden="1" x14ac:dyDescent="0.2">
      <c r="B60" s="144"/>
      <c r="C60" s="145"/>
      <c r="D60" s="145"/>
      <c r="E60" s="145"/>
      <c r="F60" s="145"/>
      <c r="G60" s="145"/>
      <c r="H60" s="145"/>
      <c r="I60" s="145"/>
      <c r="J60" s="146"/>
      <c r="K60" s="29"/>
      <c r="L60" s="29"/>
    </row>
    <row r="61" spans="2:12" s="28" customFormat="1" x14ac:dyDescent="0.2">
      <c r="B61" s="144"/>
      <c r="C61" s="145"/>
      <c r="D61" s="145"/>
      <c r="E61" s="145"/>
      <c r="F61" s="145"/>
      <c r="G61" s="145"/>
      <c r="H61" s="145"/>
      <c r="I61" s="145"/>
      <c r="J61" s="146"/>
      <c r="K61" s="29"/>
      <c r="L61" s="29"/>
    </row>
    <row r="62" spans="2:12" s="28" customFormat="1" ht="24" customHeight="1" x14ac:dyDescent="0.2">
      <c r="B62" s="151" t="s">
        <v>29</v>
      </c>
      <c r="C62" s="152"/>
      <c r="D62" s="152"/>
      <c r="E62" s="152"/>
      <c r="F62" s="152"/>
      <c r="G62" s="152"/>
      <c r="H62" s="152"/>
      <c r="I62" s="152"/>
      <c r="J62" s="153"/>
      <c r="K62" s="29"/>
      <c r="L62" s="29"/>
    </row>
    <row r="63" spans="2:12" x14ac:dyDescent="0.2">
      <c r="B63" s="60" t="s">
        <v>30</v>
      </c>
      <c r="C63" s="131" t="s">
        <v>31</v>
      </c>
      <c r="D63" s="131"/>
      <c r="E63" s="131"/>
      <c r="F63" s="131"/>
      <c r="G63" s="131"/>
      <c r="H63" s="131"/>
      <c r="I63" s="131"/>
      <c r="J63" s="132"/>
    </row>
    <row r="64" spans="2:12" ht="39" customHeight="1" x14ac:dyDescent="0.2">
      <c r="B64" s="61"/>
      <c r="C64" s="131" t="s">
        <v>32</v>
      </c>
      <c r="D64" s="131"/>
      <c r="E64" s="131"/>
      <c r="F64" s="131"/>
      <c r="G64" s="131"/>
      <c r="H64" s="131"/>
      <c r="I64" s="131"/>
      <c r="J64" s="132"/>
    </row>
    <row r="65" spans="2:10" ht="38.25" customHeight="1" x14ac:dyDescent="0.2">
      <c r="B65" s="62"/>
      <c r="C65" s="131" t="s">
        <v>33</v>
      </c>
      <c r="D65" s="131"/>
      <c r="E65" s="131"/>
      <c r="F65" s="131"/>
      <c r="G65" s="131"/>
      <c r="H65" s="131"/>
      <c r="I65" s="131"/>
      <c r="J65" s="132"/>
    </row>
    <row r="66" spans="2:10" ht="37.5" customHeight="1" x14ac:dyDescent="0.2">
      <c r="B66" s="63"/>
      <c r="C66" s="131" t="s">
        <v>34</v>
      </c>
      <c r="D66" s="131"/>
      <c r="E66" s="131"/>
      <c r="F66" s="131"/>
      <c r="G66" s="131"/>
      <c r="H66" s="131"/>
      <c r="I66" s="131"/>
      <c r="J66" s="132"/>
    </row>
    <row r="67" spans="2:10" ht="39.75" customHeight="1" x14ac:dyDescent="0.2">
      <c r="B67" s="64" t="s">
        <v>35</v>
      </c>
      <c r="C67" s="133" t="s">
        <v>36</v>
      </c>
      <c r="D67" s="133"/>
      <c r="E67" s="133"/>
      <c r="F67" s="133"/>
      <c r="G67" s="133"/>
      <c r="H67" s="133"/>
      <c r="I67" s="133"/>
      <c r="J67" s="134"/>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5" priority="21" stopIfTrue="1">
      <formula>D20="menor que la meta"</formula>
    </cfRule>
    <cfRule type="expression" dxfId="14" priority="22" stopIfTrue="1">
      <formula>D20="mayor que la meta"</formula>
    </cfRule>
  </conditionalFormatting>
  <conditionalFormatting sqref="E23:E24 E27:E43">
    <cfRule type="expression" dxfId="13" priority="18" stopIfTrue="1">
      <formula>$F23=$L$3</formula>
    </cfRule>
    <cfRule type="expression" dxfId="12" priority="19" stopIfTrue="1">
      <formula>$F23=$L$4</formula>
    </cfRule>
    <cfRule type="expression" dxfId="11" priority="20" stopIfTrue="1">
      <formula>$F23=$L$5</formula>
    </cfRule>
  </conditionalFormatting>
  <conditionalFormatting sqref="D20">
    <cfRule type="cellIs" dxfId="10" priority="16" stopIfTrue="1" operator="equal">
      <formula>"menor que la meta"</formula>
    </cfRule>
    <cfRule type="cellIs" dxfId="9" priority="17" stopIfTrue="1" operator="equal">
      <formula>"mayor que la meta"</formula>
    </cfRule>
  </conditionalFormatting>
  <conditionalFormatting sqref="C23:D24 C36:D43 C27:D34">
    <cfRule type="expression" dxfId="8" priority="13" stopIfTrue="1">
      <formula>OR($F23=$L$3,$F23=$L$2)</formula>
    </cfRule>
    <cfRule type="expression" dxfId="7" priority="14" stopIfTrue="1">
      <formula>$F23=$L$4</formula>
    </cfRule>
    <cfRule type="expression" dxfId="6" priority="15" stopIfTrue="1">
      <formula>$F23=$L$5</formula>
    </cfRule>
  </conditionalFormatting>
  <conditionalFormatting sqref="E25:E26">
    <cfRule type="expression" dxfId="5" priority="4" stopIfTrue="1">
      <formula>$F25=$L$3</formula>
    </cfRule>
    <cfRule type="expression" dxfId="4" priority="5" stopIfTrue="1">
      <formula>$F25=$L$4</formula>
    </cfRule>
    <cfRule type="expression" dxfId="3" priority="6" stopIfTrue="1">
      <formula>$F25=$L$5</formula>
    </cfRule>
  </conditionalFormatting>
  <conditionalFormatting sqref="C25:D26">
    <cfRule type="expression" dxfId="2" priority="1" stopIfTrue="1">
      <formula>OR($F25=$L$3,$F25=$L$2)</formula>
    </cfRule>
    <cfRule type="expression" dxfId="1" priority="2" stopIfTrue="1">
      <formula>$F25=$L$4</formula>
    </cfRule>
    <cfRule type="expression" dxfId="0" priority="3" stopIfTrue="1">
      <formula>$F25=$L$5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Book,Normal"&amp;8Código:IM-MGP-10&amp;C&amp;"Futura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D19" sqref="D19"/>
    </sheetView>
  </sheetViews>
  <sheetFormatPr baseColWidth="10" defaultColWidth="11.42578125" defaultRowHeight="15" x14ac:dyDescent="0.25"/>
  <cols>
    <col min="1" max="1" width="42.140625" style="89" bestFit="1" customWidth="1"/>
    <col min="2" max="2" width="21" style="89" customWidth="1"/>
    <col min="3" max="3" width="29.42578125" style="89" bestFit="1" customWidth="1"/>
    <col min="4" max="4" width="47.28515625" style="89" customWidth="1"/>
    <col min="5" max="5" width="28.42578125" style="89" customWidth="1"/>
    <col min="6" max="6" width="30.140625" style="89" bestFit="1" customWidth="1"/>
    <col min="7" max="16384" width="11.42578125" style="89"/>
  </cols>
  <sheetData>
    <row r="1" spans="1:5" ht="21" x14ac:dyDescent="0.35">
      <c r="A1" s="92" t="s">
        <v>113</v>
      </c>
      <c r="B1" s="92" t="s">
        <v>113</v>
      </c>
      <c r="D1" s="92" t="s">
        <v>112</v>
      </c>
      <c r="E1" s="92" t="s">
        <v>112</v>
      </c>
    </row>
    <row r="2" spans="1:5" ht="15.75" x14ac:dyDescent="0.25">
      <c r="A2" s="91" t="s">
        <v>97</v>
      </c>
      <c r="B2" s="90">
        <v>42736</v>
      </c>
      <c r="D2" s="91" t="s">
        <v>97</v>
      </c>
      <c r="E2" s="90">
        <v>43101</v>
      </c>
    </row>
    <row r="3" spans="1:5" ht="15.75" x14ac:dyDescent="0.25">
      <c r="A3" s="91" t="s">
        <v>111</v>
      </c>
      <c r="B3" s="90">
        <v>42744</v>
      </c>
      <c r="D3" s="91" t="s">
        <v>96</v>
      </c>
      <c r="E3" s="90">
        <v>43108</v>
      </c>
    </row>
    <row r="4" spans="1:5" ht="15.75" x14ac:dyDescent="0.25">
      <c r="A4" s="91" t="s">
        <v>110</v>
      </c>
      <c r="B4" s="90">
        <v>42814</v>
      </c>
      <c r="D4" s="91" t="s">
        <v>95</v>
      </c>
      <c r="E4" s="90">
        <v>43178</v>
      </c>
    </row>
    <row r="5" spans="1:5" ht="15.75" x14ac:dyDescent="0.25">
      <c r="A5" s="91" t="s">
        <v>109</v>
      </c>
      <c r="B5" s="90">
        <v>42834</v>
      </c>
      <c r="D5" s="91" t="s">
        <v>94</v>
      </c>
      <c r="E5" s="90">
        <v>43188</v>
      </c>
    </row>
    <row r="6" spans="1:5" ht="15.75" x14ac:dyDescent="0.25">
      <c r="A6" s="91" t="s">
        <v>108</v>
      </c>
      <c r="B6" s="90">
        <v>42838</v>
      </c>
      <c r="D6" s="91" t="s">
        <v>93</v>
      </c>
      <c r="E6" s="90">
        <v>43189</v>
      </c>
    </row>
    <row r="7" spans="1:5" ht="15.75" x14ac:dyDescent="0.25">
      <c r="A7" s="91" t="s">
        <v>107</v>
      </c>
      <c r="B7" s="90">
        <v>42839</v>
      </c>
      <c r="D7" s="91" t="s">
        <v>92</v>
      </c>
      <c r="E7" s="90">
        <v>43221</v>
      </c>
    </row>
    <row r="8" spans="1:5" ht="15.75" x14ac:dyDescent="0.25">
      <c r="A8" s="91" t="s">
        <v>106</v>
      </c>
      <c r="B8" s="90">
        <v>42841</v>
      </c>
      <c r="D8" s="91" t="s">
        <v>91</v>
      </c>
      <c r="E8" s="90">
        <v>43234</v>
      </c>
    </row>
    <row r="9" spans="1:5" ht="15.75" x14ac:dyDescent="0.25">
      <c r="A9" s="91" t="s">
        <v>92</v>
      </c>
      <c r="B9" s="90">
        <v>42856</v>
      </c>
      <c r="D9" s="91" t="s">
        <v>90</v>
      </c>
      <c r="E9" s="90">
        <v>43255</v>
      </c>
    </row>
    <row r="10" spans="1:5" ht="15.75" x14ac:dyDescent="0.25">
      <c r="A10" s="91" t="s">
        <v>105</v>
      </c>
      <c r="B10" s="90">
        <v>42884</v>
      </c>
      <c r="D10" s="91" t="s">
        <v>89</v>
      </c>
      <c r="E10" s="90">
        <v>43262</v>
      </c>
    </row>
    <row r="11" spans="1:5" ht="15.75" x14ac:dyDescent="0.25">
      <c r="A11" s="91" t="s">
        <v>104</v>
      </c>
      <c r="B11" s="90">
        <v>42905</v>
      </c>
      <c r="D11" s="91" t="s">
        <v>88</v>
      </c>
      <c r="E11" s="90">
        <v>43283</v>
      </c>
    </row>
    <row r="12" spans="1:5" ht="15.75" x14ac:dyDescent="0.25">
      <c r="A12" s="91" t="s">
        <v>103</v>
      </c>
      <c r="B12" s="90">
        <v>42906</v>
      </c>
      <c r="D12" s="91" t="s">
        <v>87</v>
      </c>
      <c r="E12" s="90">
        <v>43301</v>
      </c>
    </row>
    <row r="13" spans="1:5" ht="15.75" x14ac:dyDescent="0.25">
      <c r="A13" s="91" t="s">
        <v>102</v>
      </c>
      <c r="B13" s="90">
        <v>42919</v>
      </c>
      <c r="D13" s="91" t="s">
        <v>86</v>
      </c>
      <c r="E13" s="90">
        <v>43319</v>
      </c>
    </row>
    <row r="14" spans="1:5" ht="15.75" x14ac:dyDescent="0.25">
      <c r="A14" s="91" t="s">
        <v>87</v>
      </c>
      <c r="B14" s="90">
        <v>42936</v>
      </c>
      <c r="D14" s="91" t="s">
        <v>85</v>
      </c>
      <c r="E14" s="90">
        <v>43332</v>
      </c>
    </row>
    <row r="15" spans="1:5" ht="15.75" x14ac:dyDescent="0.25">
      <c r="A15" s="91" t="s">
        <v>86</v>
      </c>
      <c r="B15" s="90">
        <v>42954</v>
      </c>
      <c r="D15" s="91" t="s">
        <v>84</v>
      </c>
      <c r="E15" s="90">
        <v>43388</v>
      </c>
    </row>
    <row r="16" spans="1:5" ht="15.75" x14ac:dyDescent="0.25">
      <c r="A16" s="91" t="s">
        <v>101</v>
      </c>
      <c r="B16" s="90">
        <v>42968</v>
      </c>
      <c r="D16" s="91" t="s">
        <v>83</v>
      </c>
      <c r="E16" s="90">
        <v>43409</v>
      </c>
    </row>
    <row r="17" spans="1:5" ht="15.75" x14ac:dyDescent="0.25">
      <c r="A17" s="91" t="s">
        <v>100</v>
      </c>
      <c r="B17" s="90">
        <v>43024</v>
      </c>
      <c r="D17" s="91" t="s">
        <v>82</v>
      </c>
      <c r="E17" s="90">
        <v>43416</v>
      </c>
    </row>
    <row r="18" spans="1:5" ht="15.75" x14ac:dyDescent="0.25">
      <c r="A18" s="91" t="s">
        <v>99</v>
      </c>
      <c r="B18" s="90">
        <v>43045</v>
      </c>
      <c r="D18" s="91" t="s">
        <v>81</v>
      </c>
      <c r="E18" s="90">
        <v>43442</v>
      </c>
    </row>
    <row r="19" spans="1:5" ht="15.75" x14ac:dyDescent="0.25">
      <c r="A19" s="91" t="s">
        <v>98</v>
      </c>
      <c r="B19" s="90">
        <v>43052</v>
      </c>
      <c r="D19" s="91" t="s">
        <v>80</v>
      </c>
      <c r="E19" s="90">
        <v>43459</v>
      </c>
    </row>
    <row r="20" spans="1:5" ht="15.75" x14ac:dyDescent="0.25">
      <c r="A20" s="91" t="s">
        <v>81</v>
      </c>
      <c r="B20" s="90">
        <v>43077</v>
      </c>
    </row>
    <row r="21" spans="1:5" ht="15.75" x14ac:dyDescent="0.25">
      <c r="A21" s="91" t="s">
        <v>80</v>
      </c>
      <c r="B21" s="90">
        <v>43094</v>
      </c>
    </row>
    <row r="22" spans="1:5" ht="15.75" x14ac:dyDescent="0.25">
      <c r="A22" s="89" t="s">
        <v>97</v>
      </c>
      <c r="B22" s="90">
        <v>43101</v>
      </c>
    </row>
    <row r="23" spans="1:5" ht="15.75" x14ac:dyDescent="0.25">
      <c r="A23" s="89" t="s">
        <v>96</v>
      </c>
      <c r="B23" s="90">
        <v>43108</v>
      </c>
    </row>
    <row r="24" spans="1:5" ht="15.75" x14ac:dyDescent="0.25">
      <c r="A24" s="89" t="s">
        <v>95</v>
      </c>
      <c r="B24" s="90">
        <v>43178</v>
      </c>
    </row>
    <row r="25" spans="1:5" ht="15.75" x14ac:dyDescent="0.25">
      <c r="A25" s="89" t="s">
        <v>94</v>
      </c>
      <c r="B25" s="90">
        <v>43188</v>
      </c>
    </row>
    <row r="26" spans="1:5" ht="15.75" x14ac:dyDescent="0.25">
      <c r="A26" s="89" t="s">
        <v>93</v>
      </c>
      <c r="B26" s="90">
        <v>43189</v>
      </c>
    </row>
    <row r="27" spans="1:5" ht="15.75" x14ac:dyDescent="0.25">
      <c r="A27" s="89" t="s">
        <v>92</v>
      </c>
      <c r="B27" s="90">
        <v>43221</v>
      </c>
    </row>
    <row r="28" spans="1:5" ht="15.75" x14ac:dyDescent="0.25">
      <c r="A28" s="89" t="s">
        <v>91</v>
      </c>
      <c r="B28" s="90">
        <v>43234</v>
      </c>
    </row>
    <row r="29" spans="1:5" ht="15.75" x14ac:dyDescent="0.25">
      <c r="A29" s="89" t="s">
        <v>90</v>
      </c>
      <c r="B29" s="90">
        <v>43255</v>
      </c>
    </row>
    <row r="30" spans="1:5" ht="15.75" x14ac:dyDescent="0.25">
      <c r="A30" s="89" t="s">
        <v>89</v>
      </c>
      <c r="B30" s="90">
        <v>43262</v>
      </c>
    </row>
    <row r="31" spans="1:5" ht="15.75" x14ac:dyDescent="0.25">
      <c r="A31" s="89" t="s">
        <v>88</v>
      </c>
      <c r="B31" s="90">
        <v>43283</v>
      </c>
    </row>
    <row r="32" spans="1:5" ht="15.75" x14ac:dyDescent="0.25">
      <c r="A32" s="89" t="s">
        <v>87</v>
      </c>
      <c r="B32" s="90">
        <v>43301</v>
      </c>
    </row>
    <row r="33" spans="1:2" ht="15.75" x14ac:dyDescent="0.25">
      <c r="A33" s="89" t="s">
        <v>86</v>
      </c>
      <c r="B33" s="90">
        <v>43319</v>
      </c>
    </row>
    <row r="34" spans="1:2" ht="15.75" x14ac:dyDescent="0.25">
      <c r="A34" s="89" t="s">
        <v>85</v>
      </c>
      <c r="B34" s="90">
        <v>43332</v>
      </c>
    </row>
    <row r="35" spans="1:2" ht="15.75" x14ac:dyDescent="0.25">
      <c r="A35" s="89" t="s">
        <v>84</v>
      </c>
      <c r="B35" s="90">
        <v>43388</v>
      </c>
    </row>
    <row r="36" spans="1:2" ht="15.75" x14ac:dyDescent="0.25">
      <c r="A36" s="89" t="s">
        <v>83</v>
      </c>
      <c r="B36" s="90">
        <v>43409</v>
      </c>
    </row>
    <row r="37" spans="1:2" ht="15.75" x14ac:dyDescent="0.25">
      <c r="A37" s="89" t="s">
        <v>82</v>
      </c>
      <c r="B37" s="90">
        <v>43416</v>
      </c>
    </row>
    <row r="38" spans="1:2" ht="15.75" x14ac:dyDescent="0.25">
      <c r="A38" s="89" t="s">
        <v>81</v>
      </c>
      <c r="B38" s="90">
        <v>43442</v>
      </c>
    </row>
    <row r="39" spans="1:2" ht="15.75" x14ac:dyDescent="0.25">
      <c r="A39" s="89" t="s">
        <v>80</v>
      </c>
      <c r="B39" s="90">
        <v>43459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J88"/>
  <sheetViews>
    <sheetView zoomScale="80" zoomScaleNormal="80" workbookViewId="0">
      <selection activeCell="D19" sqref="D19"/>
    </sheetView>
  </sheetViews>
  <sheetFormatPr baseColWidth="10" defaultRowHeight="12.75" x14ac:dyDescent="0.2"/>
  <cols>
    <col min="1" max="1" width="3.7109375" style="76" customWidth="1"/>
    <col min="2" max="2" width="14.5703125" style="76" bestFit="1" customWidth="1"/>
    <col min="3" max="3" width="30.7109375" style="77" customWidth="1"/>
    <col min="4" max="6" width="11.42578125" style="76"/>
    <col min="7" max="7" width="19.28515625" style="77" customWidth="1"/>
    <col min="8" max="8" width="9.85546875" style="77" bestFit="1" customWidth="1"/>
    <col min="9" max="9" width="17.85546875" style="94" customWidth="1"/>
    <col min="10" max="10" width="30.140625" style="77" customWidth="1"/>
    <col min="11" max="16384" width="11.42578125" style="76"/>
  </cols>
  <sheetData>
    <row r="2" spans="2:10" ht="21" customHeight="1" x14ac:dyDescent="0.2">
      <c r="B2" s="78"/>
      <c r="C2" s="167" t="s">
        <v>73</v>
      </c>
      <c r="D2" s="167"/>
      <c r="E2" s="167"/>
      <c r="F2" s="167"/>
      <c r="G2" s="167"/>
      <c r="H2" s="167"/>
      <c r="I2" s="167"/>
      <c r="J2" s="81"/>
    </row>
    <row r="3" spans="2:10" ht="21" customHeight="1" x14ac:dyDescent="0.2">
      <c r="B3" s="79"/>
      <c r="C3" s="168"/>
      <c r="D3" s="168"/>
      <c r="E3" s="168"/>
      <c r="F3" s="168"/>
      <c r="G3" s="168"/>
      <c r="H3" s="168"/>
      <c r="I3" s="168"/>
      <c r="J3" s="83"/>
    </row>
    <row r="4" spans="2:10" ht="21" customHeight="1" x14ac:dyDescent="0.2">
      <c r="B4" s="80"/>
      <c r="C4" s="169"/>
      <c r="D4" s="169"/>
      <c r="E4" s="169"/>
      <c r="F4" s="169"/>
      <c r="G4" s="169"/>
      <c r="H4" s="169"/>
      <c r="I4" s="169"/>
      <c r="J4" s="82"/>
    </row>
    <row r="5" spans="2:10" ht="45" x14ac:dyDescent="0.2">
      <c r="B5" s="87" t="s">
        <v>58</v>
      </c>
      <c r="C5" s="88" t="s">
        <v>59</v>
      </c>
      <c r="D5" s="88" t="s">
        <v>60</v>
      </c>
      <c r="E5" s="88" t="s">
        <v>74</v>
      </c>
      <c r="F5" s="88" t="s">
        <v>264</v>
      </c>
      <c r="G5" s="88" t="s">
        <v>61</v>
      </c>
      <c r="H5" s="88" t="s">
        <v>62</v>
      </c>
      <c r="I5" s="93" t="s">
        <v>75</v>
      </c>
      <c r="J5" s="86" t="s">
        <v>79</v>
      </c>
    </row>
    <row r="6" spans="2:10" ht="81" hidden="1" customHeight="1" x14ac:dyDescent="0.2">
      <c r="B6" s="96" t="s">
        <v>118</v>
      </c>
      <c r="C6" s="96" t="s">
        <v>119</v>
      </c>
      <c r="D6" s="97">
        <v>43308</v>
      </c>
      <c r="E6" s="97">
        <v>43370</v>
      </c>
      <c r="F6" s="98">
        <f>NETWORKDAYS.INTL(D6,E6,1,Rangos!$B$18:$B$39)</f>
        <v>43</v>
      </c>
      <c r="G6" s="96" t="s">
        <v>114</v>
      </c>
      <c r="H6" s="96" t="s">
        <v>120</v>
      </c>
      <c r="I6" s="99">
        <v>108280000</v>
      </c>
      <c r="J6" s="100" t="s">
        <v>280</v>
      </c>
    </row>
    <row r="7" spans="2:10" ht="105.75" hidden="1" customHeight="1" x14ac:dyDescent="0.2">
      <c r="B7" s="96" t="s">
        <v>121</v>
      </c>
      <c r="C7" s="96" t="s">
        <v>122</v>
      </c>
      <c r="D7" s="97">
        <v>43308</v>
      </c>
      <c r="E7" s="97">
        <v>43377</v>
      </c>
      <c r="F7" s="98">
        <f>NETWORKDAYS.INTL(D7,E7,1,Rangos!$B$18:$B$39)</f>
        <v>48</v>
      </c>
      <c r="G7" s="96" t="s">
        <v>114</v>
      </c>
      <c r="H7" s="96" t="s">
        <v>120</v>
      </c>
      <c r="I7" s="99">
        <v>115708500</v>
      </c>
      <c r="J7" s="101" t="s">
        <v>268</v>
      </c>
    </row>
    <row r="8" spans="2:10" hidden="1" x14ac:dyDescent="0.2">
      <c r="B8" s="96" t="s">
        <v>123</v>
      </c>
      <c r="C8" s="96" t="s">
        <v>124</v>
      </c>
      <c r="D8" s="97">
        <v>43308</v>
      </c>
      <c r="E8" s="97">
        <v>43364</v>
      </c>
      <c r="F8" s="98">
        <f>NETWORKDAYS.INTL(D8,E8,1,Rangos!$B$18:$B$39)</f>
        <v>39</v>
      </c>
      <c r="G8" s="96" t="s">
        <v>114</v>
      </c>
      <c r="H8" s="96" t="s">
        <v>116</v>
      </c>
      <c r="I8" s="99">
        <v>136343242</v>
      </c>
      <c r="J8" s="101" t="s">
        <v>265</v>
      </c>
    </row>
    <row r="9" spans="2:10" ht="15.95" hidden="1" customHeight="1" x14ac:dyDescent="0.2">
      <c r="B9" s="96" t="s">
        <v>125</v>
      </c>
      <c r="C9" s="96" t="s">
        <v>126</v>
      </c>
      <c r="D9" s="97">
        <v>43371</v>
      </c>
      <c r="E9" s="102"/>
      <c r="F9" s="103">
        <v>0</v>
      </c>
      <c r="G9" s="96" t="s">
        <v>114</v>
      </c>
      <c r="H9" s="96" t="s">
        <v>116</v>
      </c>
      <c r="I9" s="99">
        <v>207900000</v>
      </c>
      <c r="J9" s="104" t="s">
        <v>265</v>
      </c>
    </row>
    <row r="10" spans="2:10" ht="15.95" hidden="1" customHeight="1" x14ac:dyDescent="0.2">
      <c r="B10" s="108" t="s">
        <v>127</v>
      </c>
      <c r="C10" s="108" t="s">
        <v>128</v>
      </c>
      <c r="D10" s="109">
        <v>43304</v>
      </c>
      <c r="E10" s="110"/>
      <c r="F10" s="111">
        <v>0</v>
      </c>
      <c r="G10" s="108" t="s">
        <v>114</v>
      </c>
      <c r="H10" s="108" t="s">
        <v>115</v>
      </c>
      <c r="I10" s="112">
        <v>179480000</v>
      </c>
      <c r="J10" s="113" t="s">
        <v>265</v>
      </c>
    </row>
    <row r="11" spans="2:10" ht="15.95" hidden="1" customHeight="1" x14ac:dyDescent="0.2">
      <c r="B11" s="96" t="s">
        <v>129</v>
      </c>
      <c r="C11" s="96" t="s">
        <v>130</v>
      </c>
      <c r="D11" s="97">
        <v>43371</v>
      </c>
      <c r="E11" s="102"/>
      <c r="F11" s="103">
        <v>0</v>
      </c>
      <c r="G11" s="96" t="s">
        <v>114</v>
      </c>
      <c r="H11" s="96" t="s">
        <v>116</v>
      </c>
      <c r="I11" s="99">
        <v>352046500</v>
      </c>
      <c r="J11" s="104" t="s">
        <v>266</v>
      </c>
    </row>
    <row r="12" spans="2:10" ht="56.25" hidden="1" customHeight="1" x14ac:dyDescent="0.2">
      <c r="B12" s="96" t="s">
        <v>131</v>
      </c>
      <c r="C12" s="96" t="s">
        <v>132</v>
      </c>
      <c r="D12" s="97">
        <v>43385</v>
      </c>
      <c r="E12" s="97">
        <v>43474</v>
      </c>
      <c r="F12" s="98">
        <f>NETWORKDAYS.INTL(D12,E12,1,Rangos!$B$18:$B$39)</f>
        <v>60</v>
      </c>
      <c r="G12" s="96" t="s">
        <v>114</v>
      </c>
      <c r="H12" s="96" t="s">
        <v>116</v>
      </c>
      <c r="I12" s="99">
        <v>92613074</v>
      </c>
      <c r="J12" s="101" t="s">
        <v>277</v>
      </c>
    </row>
    <row r="13" spans="2:10" ht="218.25" hidden="1" customHeight="1" x14ac:dyDescent="0.2">
      <c r="B13" s="96" t="s">
        <v>133</v>
      </c>
      <c r="C13" s="96" t="s">
        <v>134</v>
      </c>
      <c r="D13" s="97">
        <v>43258</v>
      </c>
      <c r="E13" s="97">
        <v>43369</v>
      </c>
      <c r="F13" s="98">
        <f>NETWORKDAYS.INTL(D13,E13,1,Rangos!$B$18:$B$39)</f>
        <v>75</v>
      </c>
      <c r="G13" s="96" t="s">
        <v>114</v>
      </c>
      <c r="H13" s="96" t="s">
        <v>116</v>
      </c>
      <c r="I13" s="99">
        <v>404522958</v>
      </c>
      <c r="J13" s="101" t="s">
        <v>287</v>
      </c>
    </row>
    <row r="14" spans="2:10" ht="15.95" hidden="1" customHeight="1" x14ac:dyDescent="0.2">
      <c r="B14" s="108" t="s">
        <v>135</v>
      </c>
      <c r="C14" s="108" t="s">
        <v>136</v>
      </c>
      <c r="D14" s="109">
        <v>43304</v>
      </c>
      <c r="E14" s="110"/>
      <c r="F14" s="111">
        <v>0</v>
      </c>
      <c r="G14" s="108" t="s">
        <v>114</v>
      </c>
      <c r="H14" s="108" t="s">
        <v>115</v>
      </c>
      <c r="I14" s="112">
        <v>98257181</v>
      </c>
      <c r="J14" s="115" t="s">
        <v>265</v>
      </c>
    </row>
    <row r="15" spans="2:10" ht="122.25" hidden="1" customHeight="1" x14ac:dyDescent="0.2">
      <c r="B15" s="96" t="s">
        <v>137</v>
      </c>
      <c r="C15" s="96" t="s">
        <v>138</v>
      </c>
      <c r="D15" s="97">
        <v>43348</v>
      </c>
      <c r="E15" s="97">
        <v>43402</v>
      </c>
      <c r="F15" s="98">
        <f>NETWORKDAYS.INTL(D15,E15,1,Rangos!$B$18:$B$39)</f>
        <v>38</v>
      </c>
      <c r="G15" s="96" t="s">
        <v>114</v>
      </c>
      <c r="H15" s="96" t="s">
        <v>117</v>
      </c>
      <c r="I15" s="99">
        <v>121775529</v>
      </c>
      <c r="J15" s="101" t="s">
        <v>272</v>
      </c>
    </row>
    <row r="16" spans="2:10" ht="15.95" hidden="1" customHeight="1" x14ac:dyDescent="0.2">
      <c r="B16" s="108" t="s">
        <v>139</v>
      </c>
      <c r="C16" s="108" t="s">
        <v>140</v>
      </c>
      <c r="D16" s="109">
        <v>43304</v>
      </c>
      <c r="E16" s="110"/>
      <c r="F16" s="111">
        <v>0</v>
      </c>
      <c r="G16" s="108" t="s">
        <v>114</v>
      </c>
      <c r="H16" s="108" t="s">
        <v>116</v>
      </c>
      <c r="I16" s="112">
        <v>592385165</v>
      </c>
      <c r="J16" s="113" t="s">
        <v>266</v>
      </c>
    </row>
    <row r="17" spans="2:10" ht="15.95" hidden="1" customHeight="1" x14ac:dyDescent="0.2">
      <c r="B17" s="108" t="s">
        <v>141</v>
      </c>
      <c r="C17" s="108" t="s">
        <v>142</v>
      </c>
      <c r="D17" s="109">
        <v>43318</v>
      </c>
      <c r="E17" s="110"/>
      <c r="F17" s="111">
        <v>0</v>
      </c>
      <c r="G17" s="108" t="s">
        <v>114</v>
      </c>
      <c r="H17" s="108" t="s">
        <v>120</v>
      </c>
      <c r="I17" s="112">
        <v>296000000</v>
      </c>
      <c r="J17" s="113" t="s">
        <v>265</v>
      </c>
    </row>
    <row r="18" spans="2:10" ht="63.75" hidden="1" x14ac:dyDescent="0.2">
      <c r="B18" s="96" t="s">
        <v>143</v>
      </c>
      <c r="C18" s="96" t="s">
        <v>144</v>
      </c>
      <c r="D18" s="97">
        <v>43318</v>
      </c>
      <c r="E18" s="97">
        <v>43383</v>
      </c>
      <c r="F18" s="98">
        <f>NETWORKDAYS.INTL(D18,E18,1,Rangos!$B$18:$B$39)</f>
        <v>46</v>
      </c>
      <c r="G18" s="96" t="s">
        <v>114</v>
      </c>
      <c r="H18" s="96" t="s">
        <v>116</v>
      </c>
      <c r="I18" s="99">
        <v>700000000</v>
      </c>
      <c r="J18" s="100" t="s">
        <v>283</v>
      </c>
    </row>
    <row r="19" spans="2:10" ht="83.25" customHeight="1" x14ac:dyDescent="0.2">
      <c r="B19" s="96" t="s">
        <v>145</v>
      </c>
      <c r="C19" s="96" t="s">
        <v>146</v>
      </c>
      <c r="D19" s="97">
        <v>43231</v>
      </c>
      <c r="E19" s="97">
        <v>43305</v>
      </c>
      <c r="F19" s="98">
        <f>NETWORKDAYS.INTL(D19,E19,1,Rangos!$B$18:$B$39)</f>
        <v>48</v>
      </c>
      <c r="G19" s="96" t="s">
        <v>147</v>
      </c>
      <c r="H19" s="96" t="s">
        <v>148</v>
      </c>
      <c r="I19" s="99">
        <v>610232471</v>
      </c>
      <c r="J19" s="101" t="s">
        <v>267</v>
      </c>
    </row>
    <row r="20" spans="2:10" s="114" customFormat="1" ht="15.95" hidden="1" customHeight="1" x14ac:dyDescent="0.2">
      <c r="B20" s="108" t="s">
        <v>149</v>
      </c>
      <c r="C20" s="108" t="s">
        <v>150</v>
      </c>
      <c r="D20" s="109">
        <v>43231</v>
      </c>
      <c r="E20" s="110"/>
      <c r="F20" s="111">
        <v>0</v>
      </c>
      <c r="G20" s="108" t="s">
        <v>147</v>
      </c>
      <c r="H20" s="108" t="s">
        <v>148</v>
      </c>
      <c r="I20" s="112">
        <v>84216852</v>
      </c>
      <c r="J20" s="113" t="s">
        <v>266</v>
      </c>
    </row>
    <row r="21" spans="2:10" ht="51" hidden="1" x14ac:dyDescent="0.2">
      <c r="B21" s="96" t="s">
        <v>151</v>
      </c>
      <c r="C21" s="96" t="s">
        <v>152</v>
      </c>
      <c r="D21" s="97">
        <v>43333</v>
      </c>
      <c r="E21" s="97">
        <v>43383</v>
      </c>
      <c r="F21" s="98">
        <f>NETWORKDAYS.INTL(D21,E21,1,Rangos!$B$18:$B$39)</f>
        <v>37</v>
      </c>
      <c r="G21" s="96" t="s">
        <v>114</v>
      </c>
      <c r="H21" s="96" t="s">
        <v>116</v>
      </c>
      <c r="I21" s="99">
        <v>111420233</v>
      </c>
      <c r="J21" s="101" t="s">
        <v>267</v>
      </c>
    </row>
    <row r="22" spans="2:10" ht="15.95" hidden="1" customHeight="1" x14ac:dyDescent="0.2">
      <c r="B22" s="108" t="s">
        <v>153</v>
      </c>
      <c r="C22" s="108" t="s">
        <v>154</v>
      </c>
      <c r="D22" s="109">
        <v>43340</v>
      </c>
      <c r="E22" s="110"/>
      <c r="F22" s="111">
        <v>0</v>
      </c>
      <c r="G22" s="108" t="s">
        <v>114</v>
      </c>
      <c r="H22" s="108" t="s">
        <v>117</v>
      </c>
      <c r="I22" s="112">
        <v>487812500</v>
      </c>
      <c r="J22" s="113" t="s">
        <v>265</v>
      </c>
    </row>
    <row r="23" spans="2:10" ht="15.95" hidden="1" customHeight="1" x14ac:dyDescent="0.2">
      <c r="B23" s="108" t="s">
        <v>155</v>
      </c>
      <c r="C23" s="108" t="s">
        <v>156</v>
      </c>
      <c r="D23" s="109">
        <v>43333</v>
      </c>
      <c r="E23" s="110"/>
      <c r="F23" s="111">
        <v>0</v>
      </c>
      <c r="G23" s="108" t="s">
        <v>114</v>
      </c>
      <c r="H23" s="108" t="s">
        <v>116</v>
      </c>
      <c r="I23" s="112">
        <v>1635916521</v>
      </c>
      <c r="J23" s="113" t="s">
        <v>266</v>
      </c>
    </row>
    <row r="24" spans="2:10" ht="38.25" hidden="1" x14ac:dyDescent="0.2">
      <c r="B24" s="96" t="s">
        <v>157</v>
      </c>
      <c r="C24" s="96" t="s">
        <v>158</v>
      </c>
      <c r="D24" s="97">
        <v>43340</v>
      </c>
      <c r="E24" s="97">
        <v>43402</v>
      </c>
      <c r="F24" s="98">
        <f>NETWORKDAYS.INTL(D24,E24,1,Rangos!$B$18:$B$39)</f>
        <v>44</v>
      </c>
      <c r="G24" s="96" t="s">
        <v>114</v>
      </c>
      <c r="H24" s="96" t="s">
        <v>115</v>
      </c>
      <c r="I24" s="99">
        <v>90356000</v>
      </c>
      <c r="J24" s="101" t="s">
        <v>273</v>
      </c>
    </row>
    <row r="25" spans="2:10" ht="51" hidden="1" x14ac:dyDescent="0.2">
      <c r="B25" s="96" t="s">
        <v>159</v>
      </c>
      <c r="C25" s="96" t="s">
        <v>160</v>
      </c>
      <c r="D25" s="97">
        <v>43328</v>
      </c>
      <c r="E25" s="97">
        <v>43382</v>
      </c>
      <c r="F25" s="98">
        <f>NETWORKDAYS.INTL(D25,E25,1,Rangos!$B$18:$B$39)</f>
        <v>38</v>
      </c>
      <c r="G25" s="96" t="s">
        <v>114</v>
      </c>
      <c r="H25" s="96" t="s">
        <v>116</v>
      </c>
      <c r="I25" s="99">
        <v>134214562</v>
      </c>
      <c r="J25" s="101" t="s">
        <v>267</v>
      </c>
    </row>
    <row r="26" spans="2:10" ht="15.95" hidden="1" customHeight="1" x14ac:dyDescent="0.2">
      <c r="B26" s="96" t="s">
        <v>161</v>
      </c>
      <c r="C26" s="96" t="s">
        <v>162</v>
      </c>
      <c r="D26" s="97">
        <v>43413</v>
      </c>
      <c r="E26" s="102"/>
      <c r="F26" s="103">
        <v>0</v>
      </c>
      <c r="G26" s="96" t="s">
        <v>114</v>
      </c>
      <c r="H26" s="96" t="s">
        <v>116</v>
      </c>
      <c r="I26" s="99">
        <v>10000000</v>
      </c>
      <c r="J26" s="104" t="s">
        <v>265</v>
      </c>
    </row>
    <row r="27" spans="2:10" ht="135" hidden="1" customHeight="1" x14ac:dyDescent="0.2">
      <c r="B27" s="96" t="s">
        <v>163</v>
      </c>
      <c r="C27" s="96" t="s">
        <v>164</v>
      </c>
      <c r="D27" s="97">
        <v>43322</v>
      </c>
      <c r="E27" s="97">
        <v>43385</v>
      </c>
      <c r="F27" s="98">
        <f>NETWORKDAYS.INTL(D27,E27,1,Rangos!$B$18:$B$39)</f>
        <v>45</v>
      </c>
      <c r="G27" s="96" t="s">
        <v>114</v>
      </c>
      <c r="H27" s="96" t="s">
        <v>117</v>
      </c>
      <c r="I27" s="99">
        <v>189458906</v>
      </c>
      <c r="J27" s="101" t="s">
        <v>288</v>
      </c>
    </row>
    <row r="28" spans="2:10" ht="51" hidden="1" x14ac:dyDescent="0.2">
      <c r="B28" s="96" t="s">
        <v>165</v>
      </c>
      <c r="C28" s="96" t="s">
        <v>166</v>
      </c>
      <c r="D28" s="97">
        <v>43322</v>
      </c>
      <c r="E28" s="97">
        <v>43383</v>
      </c>
      <c r="F28" s="98">
        <f>NETWORKDAYS.INTL(D28,E28,1,Rangos!$B$18:$B$39)</f>
        <v>43</v>
      </c>
      <c r="G28" s="96" t="s">
        <v>114</v>
      </c>
      <c r="H28" s="96" t="s">
        <v>116</v>
      </c>
      <c r="I28" s="99">
        <v>131847959</v>
      </c>
      <c r="J28" s="101" t="s">
        <v>267</v>
      </c>
    </row>
    <row r="29" spans="2:10" ht="15.95" hidden="1" customHeight="1" x14ac:dyDescent="0.2">
      <c r="B29" s="96" t="s">
        <v>167</v>
      </c>
      <c r="C29" s="96" t="s">
        <v>168</v>
      </c>
      <c r="D29" s="97">
        <v>43263</v>
      </c>
      <c r="E29" s="97">
        <v>43311</v>
      </c>
      <c r="F29" s="103">
        <f>NETWORKDAYS.INTL(D29,E29,1,Rangos!$B$18:$B$39)</f>
        <v>33</v>
      </c>
      <c r="G29" s="96" t="s">
        <v>114</v>
      </c>
      <c r="H29" s="96" t="s">
        <v>120</v>
      </c>
      <c r="I29" s="99">
        <v>147706667</v>
      </c>
      <c r="J29" s="104"/>
    </row>
    <row r="30" spans="2:10" ht="51" hidden="1" x14ac:dyDescent="0.2">
      <c r="B30" s="96" t="s">
        <v>169</v>
      </c>
      <c r="C30" s="96" t="s">
        <v>170</v>
      </c>
      <c r="D30" s="97">
        <v>43322</v>
      </c>
      <c r="E30" s="97">
        <v>43382</v>
      </c>
      <c r="F30" s="98">
        <f>NETWORKDAYS.INTL(D30,E30,1,Rangos!$B$18:$B$39)</f>
        <v>42</v>
      </c>
      <c r="G30" s="96" t="s">
        <v>114</v>
      </c>
      <c r="H30" s="96" t="s">
        <v>116</v>
      </c>
      <c r="I30" s="99">
        <v>118942443</v>
      </c>
      <c r="J30" s="101" t="s">
        <v>267</v>
      </c>
    </row>
    <row r="31" spans="2:10" ht="51" hidden="1" x14ac:dyDescent="0.2">
      <c r="B31" s="96" t="s">
        <v>171</v>
      </c>
      <c r="C31" s="96" t="s">
        <v>172</v>
      </c>
      <c r="D31" s="97">
        <v>43354</v>
      </c>
      <c r="E31" s="97">
        <v>43424</v>
      </c>
      <c r="F31" s="98">
        <f>NETWORKDAYS.INTL(D31,E31,1,Rangos!$B$18:$B$39)</f>
        <v>48</v>
      </c>
      <c r="G31" s="96" t="s">
        <v>114</v>
      </c>
      <c r="H31" s="96" t="s">
        <v>120</v>
      </c>
      <c r="I31" s="99">
        <v>145214377</v>
      </c>
      <c r="J31" s="101" t="s">
        <v>267</v>
      </c>
    </row>
    <row r="32" spans="2:10" hidden="1" x14ac:dyDescent="0.2">
      <c r="B32" s="96" t="s">
        <v>173</v>
      </c>
      <c r="C32" s="96" t="s">
        <v>174</v>
      </c>
      <c r="D32" s="97">
        <v>43357</v>
      </c>
      <c r="E32" s="97">
        <v>43363</v>
      </c>
      <c r="F32" s="103">
        <f>NETWORKDAYS.INTL(D32,E32,1,Rangos!$B$18:$B$39)</f>
        <v>5</v>
      </c>
      <c r="G32" s="96" t="s">
        <v>114</v>
      </c>
      <c r="H32" s="96" t="s">
        <v>116</v>
      </c>
      <c r="I32" s="99">
        <v>134426797</v>
      </c>
      <c r="J32" s="104"/>
    </row>
    <row r="33" spans="2:10" ht="38.25" hidden="1" x14ac:dyDescent="0.2">
      <c r="B33" s="96" t="s">
        <v>175</v>
      </c>
      <c r="C33" s="96" t="s">
        <v>176</v>
      </c>
      <c r="D33" s="97">
        <v>43374</v>
      </c>
      <c r="E33" s="97">
        <v>43427</v>
      </c>
      <c r="F33" s="98">
        <f>NETWORKDAYS.INTL(D33,E33,1,Rangos!$B$18:$B$39)</f>
        <v>37</v>
      </c>
      <c r="G33" s="96" t="s">
        <v>114</v>
      </c>
      <c r="H33" s="96" t="s">
        <v>117</v>
      </c>
      <c r="I33" s="99">
        <v>116408502</v>
      </c>
      <c r="J33" s="101" t="s">
        <v>273</v>
      </c>
    </row>
    <row r="34" spans="2:10" hidden="1" x14ac:dyDescent="0.2">
      <c r="B34" s="96" t="s">
        <v>177</v>
      </c>
      <c r="C34" s="96" t="s">
        <v>178</v>
      </c>
      <c r="D34" s="97">
        <v>43374</v>
      </c>
      <c r="E34" s="97">
        <v>43410</v>
      </c>
      <c r="F34" s="103">
        <f>NETWORKDAYS.INTL(D34,E34,1,Rangos!$B$18:$B$39)</f>
        <v>25</v>
      </c>
      <c r="G34" s="96" t="s">
        <v>114</v>
      </c>
      <c r="H34" s="96" t="s">
        <v>116</v>
      </c>
      <c r="I34" s="99">
        <v>17292300</v>
      </c>
      <c r="J34" s="104"/>
    </row>
    <row r="35" spans="2:10" hidden="1" x14ac:dyDescent="0.2">
      <c r="B35" s="96" t="s">
        <v>179</v>
      </c>
      <c r="C35" s="96" t="s">
        <v>180</v>
      </c>
      <c r="D35" s="97">
        <v>43273</v>
      </c>
      <c r="E35" s="97">
        <v>43292</v>
      </c>
      <c r="F35" s="103">
        <f>NETWORKDAYS.INTL(D35,E35,1,Rangos!$B$18:$B$39)</f>
        <v>13</v>
      </c>
      <c r="G35" s="96" t="s">
        <v>147</v>
      </c>
      <c r="H35" s="96" t="s">
        <v>148</v>
      </c>
      <c r="I35" s="99">
        <v>46161183</v>
      </c>
      <c r="J35" s="104"/>
    </row>
    <row r="36" spans="2:10" ht="38.25" hidden="1" x14ac:dyDescent="0.2">
      <c r="B36" s="96" t="s">
        <v>181</v>
      </c>
      <c r="C36" s="96" t="s">
        <v>182</v>
      </c>
      <c r="D36" s="97">
        <v>43217</v>
      </c>
      <c r="E36" s="97">
        <v>43277</v>
      </c>
      <c r="F36" s="98">
        <f>NETWORKDAYS.INTL(D36,E36,1,Rangos!$B$18:$B$39)</f>
        <v>39</v>
      </c>
      <c r="G36" s="96" t="s">
        <v>147</v>
      </c>
      <c r="H36" s="96" t="s">
        <v>148</v>
      </c>
      <c r="I36" s="99">
        <v>425132290</v>
      </c>
      <c r="J36" s="101" t="s">
        <v>278</v>
      </c>
    </row>
    <row r="37" spans="2:10" hidden="1" x14ac:dyDescent="0.2">
      <c r="B37" s="96" t="s">
        <v>183</v>
      </c>
      <c r="C37" s="96" t="s">
        <v>184</v>
      </c>
      <c r="D37" s="97">
        <v>43217</v>
      </c>
      <c r="E37" s="97">
        <v>43244</v>
      </c>
      <c r="F37" s="103">
        <f>NETWORKDAYS.INTL(D37,E37,1,Rangos!$B$18:$B$39)</f>
        <v>18</v>
      </c>
      <c r="G37" s="96" t="s">
        <v>147</v>
      </c>
      <c r="H37" s="96" t="s">
        <v>185</v>
      </c>
      <c r="I37" s="99">
        <v>258380495</v>
      </c>
      <c r="J37" s="104"/>
    </row>
    <row r="38" spans="2:10" ht="38.25" hidden="1" x14ac:dyDescent="0.2">
      <c r="B38" s="96" t="s">
        <v>186</v>
      </c>
      <c r="C38" s="96" t="s">
        <v>187</v>
      </c>
      <c r="D38" s="97">
        <v>43286</v>
      </c>
      <c r="E38" s="97">
        <v>43343</v>
      </c>
      <c r="F38" s="98">
        <f>NETWORKDAYS.INTL(D38,E38,1,Rangos!$B$18:$B$39)</f>
        <v>39</v>
      </c>
      <c r="G38" s="96" t="s">
        <v>114</v>
      </c>
      <c r="H38" s="96" t="s">
        <v>115</v>
      </c>
      <c r="I38" s="99">
        <v>162046912</v>
      </c>
      <c r="J38" s="101" t="s">
        <v>274</v>
      </c>
    </row>
    <row r="39" spans="2:10" hidden="1" x14ac:dyDescent="0.2">
      <c r="B39" s="96" t="s">
        <v>188</v>
      </c>
      <c r="C39" s="96" t="s">
        <v>189</v>
      </c>
      <c r="D39" s="97">
        <v>43285</v>
      </c>
      <c r="E39" s="97">
        <v>43325</v>
      </c>
      <c r="F39" s="103">
        <f>NETWORKDAYS.INTL(D39,E39,1,Rangos!$B$18:$B$39)</f>
        <v>27</v>
      </c>
      <c r="G39" s="96" t="s">
        <v>147</v>
      </c>
      <c r="H39" s="96" t="s">
        <v>148</v>
      </c>
      <c r="I39" s="99">
        <v>209385220</v>
      </c>
      <c r="J39" s="104"/>
    </row>
    <row r="40" spans="2:10" hidden="1" x14ac:dyDescent="0.2">
      <c r="B40" s="96" t="s">
        <v>190</v>
      </c>
      <c r="C40" s="96" t="s">
        <v>191</v>
      </c>
      <c r="D40" s="97">
        <v>43286</v>
      </c>
      <c r="E40" s="97">
        <v>43334</v>
      </c>
      <c r="F40" s="103">
        <f>NETWORKDAYS.INTL(D40,E40,1,Rangos!$B$18:$B$39)</f>
        <v>32</v>
      </c>
      <c r="G40" s="96" t="s">
        <v>114</v>
      </c>
      <c r="H40" s="96" t="s">
        <v>115</v>
      </c>
      <c r="I40" s="99">
        <v>692147009</v>
      </c>
      <c r="J40" s="104"/>
    </row>
    <row r="41" spans="2:10" ht="102" hidden="1" x14ac:dyDescent="0.2">
      <c r="B41" s="96" t="s">
        <v>192</v>
      </c>
      <c r="C41" s="96" t="s">
        <v>193</v>
      </c>
      <c r="D41" s="97">
        <v>43286</v>
      </c>
      <c r="E41" s="97">
        <v>43377</v>
      </c>
      <c r="F41" s="98">
        <f>NETWORKDAYS.INTL(D41,E41,1,Rangos!$B$18:$B$39)</f>
        <v>63</v>
      </c>
      <c r="G41" s="96" t="s">
        <v>114</v>
      </c>
      <c r="H41" s="96" t="s">
        <v>120</v>
      </c>
      <c r="I41" s="99">
        <v>700000000</v>
      </c>
      <c r="J41" s="101" t="s">
        <v>276</v>
      </c>
    </row>
    <row r="42" spans="2:10" hidden="1" x14ac:dyDescent="0.2">
      <c r="B42" s="96" t="s">
        <v>194</v>
      </c>
      <c r="C42" s="96" t="s">
        <v>195</v>
      </c>
      <c r="D42" s="97">
        <v>43279</v>
      </c>
      <c r="E42" s="97">
        <v>43286</v>
      </c>
      <c r="F42" s="103">
        <f>NETWORKDAYS.INTL(D42,E42,1,Rangos!$B$18:$B$39)</f>
        <v>5</v>
      </c>
      <c r="G42" s="96" t="s">
        <v>114</v>
      </c>
      <c r="H42" s="96" t="s">
        <v>116</v>
      </c>
      <c r="I42" s="99">
        <v>637284194</v>
      </c>
      <c r="J42" s="104"/>
    </row>
    <row r="43" spans="2:10" x14ac:dyDescent="0.2">
      <c r="B43" s="96" t="s">
        <v>196</v>
      </c>
      <c r="C43" s="96" t="s">
        <v>197</v>
      </c>
      <c r="D43" s="97">
        <v>43245</v>
      </c>
      <c r="E43" s="97">
        <v>43277</v>
      </c>
      <c r="F43" s="103">
        <f>NETWORKDAYS.INTL(D43,E43,1,Rangos!$B$18:$B$39)</f>
        <v>21</v>
      </c>
      <c r="G43" s="96" t="s">
        <v>147</v>
      </c>
      <c r="H43" s="96" t="s">
        <v>185</v>
      </c>
      <c r="I43" s="99">
        <v>650043000</v>
      </c>
      <c r="J43" s="104"/>
    </row>
    <row r="44" spans="2:10" ht="114.75" hidden="1" x14ac:dyDescent="0.2">
      <c r="B44" s="96" t="s">
        <v>198</v>
      </c>
      <c r="C44" s="96" t="s">
        <v>199</v>
      </c>
      <c r="D44" s="97">
        <v>43300</v>
      </c>
      <c r="E44" s="97">
        <v>43411</v>
      </c>
      <c r="F44" s="98">
        <f>NETWORKDAYS.INTL(D44,E44,1,Rangos!$B$18:$B$39)</f>
        <v>75</v>
      </c>
      <c r="G44" s="96" t="s">
        <v>114</v>
      </c>
      <c r="H44" s="96" t="s">
        <v>116</v>
      </c>
      <c r="I44" s="99">
        <v>212450822</v>
      </c>
      <c r="J44" s="101" t="s">
        <v>269</v>
      </c>
    </row>
    <row r="45" spans="2:10" ht="89.25" hidden="1" x14ac:dyDescent="0.2">
      <c r="B45" s="96" t="s">
        <v>200</v>
      </c>
      <c r="C45" s="96" t="s">
        <v>201</v>
      </c>
      <c r="D45" s="97">
        <v>43300</v>
      </c>
      <c r="E45" s="97">
        <v>43368</v>
      </c>
      <c r="F45" s="98">
        <f>NETWORKDAYS.INTL(D45,E45,1,Rangos!$B$18:$B$39)</f>
        <v>46</v>
      </c>
      <c r="G45" s="96" t="s">
        <v>114</v>
      </c>
      <c r="H45" s="96" t="s">
        <v>116</v>
      </c>
      <c r="I45" s="99">
        <v>107837312</v>
      </c>
      <c r="J45" s="100" t="s">
        <v>281</v>
      </c>
    </row>
    <row r="46" spans="2:10" ht="51" hidden="1" x14ac:dyDescent="0.2">
      <c r="B46" s="96" t="s">
        <v>202</v>
      </c>
      <c r="C46" s="96" t="s">
        <v>203</v>
      </c>
      <c r="D46" s="97">
        <v>43300</v>
      </c>
      <c r="E46" s="97">
        <v>43376</v>
      </c>
      <c r="F46" s="98">
        <f>NETWORKDAYS.INTL(D46,E46,1,Rangos!$B$18:$B$39)</f>
        <v>52</v>
      </c>
      <c r="G46" s="96" t="s">
        <v>114</v>
      </c>
      <c r="H46" s="96" t="s">
        <v>116</v>
      </c>
      <c r="I46" s="99">
        <v>172022897</v>
      </c>
      <c r="J46" s="100" t="s">
        <v>267</v>
      </c>
    </row>
    <row r="47" spans="2:10" ht="38.25" hidden="1" x14ac:dyDescent="0.2">
      <c r="B47" s="96" t="s">
        <v>204</v>
      </c>
      <c r="C47" s="96" t="s">
        <v>205</v>
      </c>
      <c r="D47" s="97">
        <v>43311</v>
      </c>
      <c r="E47" s="97">
        <v>43378</v>
      </c>
      <c r="F47" s="98">
        <f>NETWORKDAYS.INTL(D47,E47,1,Rangos!$B$18:$B$39)</f>
        <v>48</v>
      </c>
      <c r="G47" s="96" t="s">
        <v>114</v>
      </c>
      <c r="H47" s="96" t="s">
        <v>116</v>
      </c>
      <c r="I47" s="99">
        <v>45433964</v>
      </c>
      <c r="J47" s="100" t="s">
        <v>273</v>
      </c>
    </row>
    <row r="48" spans="2:10" hidden="1" x14ac:dyDescent="0.2">
      <c r="B48" s="96" t="s">
        <v>206</v>
      </c>
      <c r="C48" s="96" t="s">
        <v>207</v>
      </c>
      <c r="D48" s="97">
        <v>43412</v>
      </c>
      <c r="E48" s="102"/>
      <c r="F48" s="103">
        <v>0</v>
      </c>
      <c r="G48" s="96" t="s">
        <v>114</v>
      </c>
      <c r="H48" s="96" t="s">
        <v>120</v>
      </c>
      <c r="I48" s="99">
        <v>144000000</v>
      </c>
      <c r="J48" s="104" t="s">
        <v>265</v>
      </c>
    </row>
    <row r="49" spans="2:10" ht="38.25" x14ac:dyDescent="0.2">
      <c r="B49" s="96" t="s">
        <v>208</v>
      </c>
      <c r="C49" s="96" t="s">
        <v>209</v>
      </c>
      <c r="D49" s="97">
        <v>43229</v>
      </c>
      <c r="E49" s="97">
        <v>43285</v>
      </c>
      <c r="F49" s="98">
        <f>NETWORKDAYS.INTL(D49,E49,1,Rangos!$B$18:$B$39)</f>
        <v>37</v>
      </c>
      <c r="G49" s="96" t="s">
        <v>114</v>
      </c>
      <c r="H49" s="96" t="s">
        <v>210</v>
      </c>
      <c r="I49" s="99">
        <v>7826133</v>
      </c>
      <c r="J49" s="101" t="s">
        <v>274</v>
      </c>
    </row>
    <row r="50" spans="2:10" hidden="1" x14ac:dyDescent="0.2">
      <c r="B50" s="96" t="s">
        <v>211</v>
      </c>
      <c r="C50" s="96" t="s">
        <v>212</v>
      </c>
      <c r="D50" s="97">
        <v>43362</v>
      </c>
      <c r="E50" s="102"/>
      <c r="F50" s="103">
        <v>0</v>
      </c>
      <c r="G50" s="96" t="s">
        <v>114</v>
      </c>
      <c r="H50" s="96" t="s">
        <v>115</v>
      </c>
      <c r="I50" s="99">
        <v>101150000</v>
      </c>
      <c r="J50" s="104" t="s">
        <v>266</v>
      </c>
    </row>
    <row r="51" spans="2:10" hidden="1" x14ac:dyDescent="0.2">
      <c r="B51" s="96" t="s">
        <v>213</v>
      </c>
      <c r="C51" s="96" t="s">
        <v>214</v>
      </c>
      <c r="D51" s="97">
        <v>43362</v>
      </c>
      <c r="E51" s="102"/>
      <c r="F51" s="103">
        <v>0</v>
      </c>
      <c r="G51" s="96" t="s">
        <v>114</v>
      </c>
      <c r="H51" s="96" t="s">
        <v>116</v>
      </c>
      <c r="I51" s="99">
        <v>24000000</v>
      </c>
      <c r="J51" s="104" t="s">
        <v>265</v>
      </c>
    </row>
    <row r="52" spans="2:10" s="114" customFormat="1" hidden="1" x14ac:dyDescent="0.2">
      <c r="B52" s="108" t="s">
        <v>215</v>
      </c>
      <c r="C52" s="108" t="s">
        <v>216</v>
      </c>
      <c r="D52" s="109">
        <v>43230</v>
      </c>
      <c r="E52" s="110"/>
      <c r="F52" s="111">
        <v>0</v>
      </c>
      <c r="G52" s="108" t="s">
        <v>147</v>
      </c>
      <c r="H52" s="108" t="s">
        <v>185</v>
      </c>
      <c r="I52" s="112">
        <v>315000000</v>
      </c>
      <c r="J52" s="113" t="s">
        <v>265</v>
      </c>
    </row>
    <row r="53" spans="2:10" hidden="1" x14ac:dyDescent="0.2">
      <c r="B53" s="96" t="s">
        <v>217</v>
      </c>
      <c r="C53" s="96" t="s">
        <v>218</v>
      </c>
      <c r="D53" s="97">
        <v>43375</v>
      </c>
      <c r="E53" s="97">
        <v>43411</v>
      </c>
      <c r="F53" s="103">
        <f>NETWORKDAYS.INTL(D53,E53,1,Rangos!$B$18:$B$39)</f>
        <v>25</v>
      </c>
      <c r="G53" s="96" t="s">
        <v>114</v>
      </c>
      <c r="H53" s="96" t="s">
        <v>116</v>
      </c>
      <c r="I53" s="99">
        <v>262078413</v>
      </c>
      <c r="J53" s="104"/>
    </row>
    <row r="54" spans="2:10" hidden="1" x14ac:dyDescent="0.2">
      <c r="B54" s="96" t="s">
        <v>219</v>
      </c>
      <c r="C54" s="96" t="s">
        <v>220</v>
      </c>
      <c r="D54" s="97">
        <v>43375</v>
      </c>
      <c r="E54" s="97">
        <v>43418</v>
      </c>
      <c r="F54" s="103">
        <f>NETWORKDAYS.INTL(D54,E54,1,Rangos!$B$18:$B$39)</f>
        <v>29</v>
      </c>
      <c r="G54" s="96" t="s">
        <v>114</v>
      </c>
      <c r="H54" s="96" t="s">
        <v>116</v>
      </c>
      <c r="I54" s="99">
        <v>1176616800</v>
      </c>
      <c r="J54" s="104"/>
    </row>
    <row r="55" spans="2:10" ht="51" x14ac:dyDescent="0.2">
      <c r="B55" s="96" t="s">
        <v>221</v>
      </c>
      <c r="C55" s="96" t="s">
        <v>222</v>
      </c>
      <c r="D55" s="97">
        <v>43244</v>
      </c>
      <c r="E55" s="97">
        <v>43307</v>
      </c>
      <c r="F55" s="98">
        <f>NETWORKDAYS.INTL(D55,E55,1,Rangos!$B$18:$B$39)</f>
        <v>42</v>
      </c>
      <c r="G55" s="96" t="s">
        <v>147</v>
      </c>
      <c r="H55" s="96" t="s">
        <v>148</v>
      </c>
      <c r="I55" s="99">
        <v>178076220</v>
      </c>
      <c r="J55" s="101" t="s">
        <v>279</v>
      </c>
    </row>
    <row r="56" spans="2:10" ht="38.25" hidden="1" x14ac:dyDescent="0.2">
      <c r="B56" s="96" t="s">
        <v>223</v>
      </c>
      <c r="C56" s="96" t="s">
        <v>224</v>
      </c>
      <c r="D56" s="97">
        <v>43307</v>
      </c>
      <c r="E56" s="97">
        <v>43364</v>
      </c>
      <c r="F56" s="98">
        <f>NETWORKDAYS.INTL(D56,E56,1,Rangos!$B$18:$B$39)</f>
        <v>40</v>
      </c>
      <c r="G56" s="96" t="s">
        <v>114</v>
      </c>
      <c r="H56" s="96" t="s">
        <v>115</v>
      </c>
      <c r="I56" s="99">
        <v>57670000</v>
      </c>
      <c r="J56" s="101" t="s">
        <v>274</v>
      </c>
    </row>
    <row r="57" spans="2:10" hidden="1" x14ac:dyDescent="0.2">
      <c r="B57" s="108" t="s">
        <v>225</v>
      </c>
      <c r="C57" s="108" t="s">
        <v>226</v>
      </c>
      <c r="D57" s="109">
        <v>43307</v>
      </c>
      <c r="E57" s="110"/>
      <c r="F57" s="111">
        <v>0</v>
      </c>
      <c r="G57" s="108" t="s">
        <v>114</v>
      </c>
      <c r="H57" s="108" t="s">
        <v>116</v>
      </c>
      <c r="I57" s="112">
        <v>152383656</v>
      </c>
      <c r="J57" s="113" t="s">
        <v>266</v>
      </c>
    </row>
    <row r="58" spans="2:10" ht="89.25" x14ac:dyDescent="0.2">
      <c r="B58" s="96" t="s">
        <v>227</v>
      </c>
      <c r="C58" s="96" t="s">
        <v>228</v>
      </c>
      <c r="D58" s="97">
        <v>43241</v>
      </c>
      <c r="E58" s="97">
        <v>43305</v>
      </c>
      <c r="F58" s="98">
        <f>NETWORKDAYS.INTL(D58,E58,1,Rangos!$B$18:$B$39)</f>
        <v>43</v>
      </c>
      <c r="G58" s="96" t="s">
        <v>114</v>
      </c>
      <c r="H58" s="96" t="s">
        <v>120</v>
      </c>
      <c r="I58" s="99">
        <v>168857600</v>
      </c>
      <c r="J58" s="101" t="s">
        <v>270</v>
      </c>
    </row>
    <row r="59" spans="2:10" ht="51" hidden="1" x14ac:dyDescent="0.2">
      <c r="B59" s="96" t="s">
        <v>229</v>
      </c>
      <c r="C59" s="96" t="s">
        <v>230</v>
      </c>
      <c r="D59" s="97">
        <v>43336</v>
      </c>
      <c r="E59" s="97">
        <v>43385</v>
      </c>
      <c r="F59" s="98">
        <f>NETWORKDAYS.INTL(D59,E59,1,Rangos!$B$18:$B$39)</f>
        <v>36</v>
      </c>
      <c r="G59" s="96" t="s">
        <v>114</v>
      </c>
      <c r="H59" s="96" t="s">
        <v>116</v>
      </c>
      <c r="I59" s="99">
        <v>19450430</v>
      </c>
      <c r="J59" s="101" t="s">
        <v>267</v>
      </c>
    </row>
    <row r="60" spans="2:10" hidden="1" x14ac:dyDescent="0.2">
      <c r="B60" s="108" t="s">
        <v>231</v>
      </c>
      <c r="C60" s="108" t="s">
        <v>232</v>
      </c>
      <c r="D60" s="109">
        <v>43336</v>
      </c>
      <c r="E60" s="110"/>
      <c r="F60" s="111">
        <v>0</v>
      </c>
      <c r="G60" s="108" t="s">
        <v>114</v>
      </c>
      <c r="H60" s="108" t="s">
        <v>116</v>
      </c>
      <c r="I60" s="112">
        <v>119441399</v>
      </c>
      <c r="J60" s="113" t="s">
        <v>265</v>
      </c>
    </row>
    <row r="61" spans="2:10" ht="51" hidden="1" x14ac:dyDescent="0.2">
      <c r="B61" s="96" t="s">
        <v>233</v>
      </c>
      <c r="C61" s="96" t="s">
        <v>234</v>
      </c>
      <c r="D61" s="97">
        <v>43346</v>
      </c>
      <c r="E61" s="97">
        <v>43404</v>
      </c>
      <c r="F61" s="98">
        <f>NETWORKDAYS.INTL(D61,E61,1,Rangos!$B$18:$B$39)</f>
        <v>42</v>
      </c>
      <c r="G61" s="96" t="s">
        <v>114</v>
      </c>
      <c r="H61" s="96" t="s">
        <v>116</v>
      </c>
      <c r="I61" s="99">
        <v>101840000</v>
      </c>
      <c r="J61" s="101" t="s">
        <v>279</v>
      </c>
    </row>
    <row r="62" spans="2:10" ht="51" hidden="1" x14ac:dyDescent="0.2">
      <c r="B62" s="96" t="s">
        <v>235</v>
      </c>
      <c r="C62" s="96" t="s">
        <v>236</v>
      </c>
      <c r="D62" s="97">
        <v>43346</v>
      </c>
      <c r="E62" s="97">
        <v>43437</v>
      </c>
      <c r="F62" s="98">
        <f>NETWORKDAYS.INTL(D62,E62,1,Rangos!$B$18:$B$39)</f>
        <v>63</v>
      </c>
      <c r="G62" s="96" t="s">
        <v>114</v>
      </c>
      <c r="H62" s="96" t="s">
        <v>116</v>
      </c>
      <c r="I62" s="99">
        <v>128204985</v>
      </c>
      <c r="J62" s="100" t="s">
        <v>284</v>
      </c>
    </row>
    <row r="63" spans="2:10" hidden="1" x14ac:dyDescent="0.2">
      <c r="B63" s="96" t="s">
        <v>237</v>
      </c>
      <c r="C63" s="96" t="s">
        <v>238</v>
      </c>
      <c r="D63" s="97">
        <v>43346</v>
      </c>
      <c r="E63" s="102"/>
      <c r="F63" s="103">
        <v>0</v>
      </c>
      <c r="G63" s="96" t="s">
        <v>114</v>
      </c>
      <c r="H63" s="96" t="s">
        <v>116</v>
      </c>
      <c r="I63" s="99">
        <v>139462400</v>
      </c>
      <c r="J63" s="105" t="s">
        <v>266</v>
      </c>
    </row>
    <row r="64" spans="2:10" hidden="1" x14ac:dyDescent="0.2">
      <c r="B64" s="96" t="s">
        <v>239</v>
      </c>
      <c r="C64" s="96" t="s">
        <v>240</v>
      </c>
      <c r="D64" s="97">
        <v>43285</v>
      </c>
      <c r="E64" s="97">
        <v>43322</v>
      </c>
      <c r="F64" s="103">
        <f>NETWORKDAYS.INTL(D64,E64,1,Rangos!$B$18:$B$39)</f>
        <v>26</v>
      </c>
      <c r="G64" s="96" t="s">
        <v>114</v>
      </c>
      <c r="H64" s="96" t="s">
        <v>117</v>
      </c>
      <c r="I64" s="99">
        <v>53033333</v>
      </c>
      <c r="J64" s="104"/>
    </row>
    <row r="65" spans="2:10" ht="76.5" x14ac:dyDescent="0.2">
      <c r="B65" s="96" t="s">
        <v>241</v>
      </c>
      <c r="C65" s="96" t="s">
        <v>242</v>
      </c>
      <c r="D65" s="97">
        <v>43248</v>
      </c>
      <c r="E65" s="97">
        <v>43378</v>
      </c>
      <c r="F65" s="98">
        <f>NETWORKDAYS.INTL(D65,E65,1,Rangos!$B$18:$B$39)</f>
        <v>89</v>
      </c>
      <c r="G65" s="96" t="s">
        <v>147</v>
      </c>
      <c r="H65" s="96" t="s">
        <v>148</v>
      </c>
      <c r="I65" s="99">
        <v>1648626000</v>
      </c>
      <c r="J65" s="101" t="s">
        <v>285</v>
      </c>
    </row>
    <row r="66" spans="2:10" ht="63.75" hidden="1" x14ac:dyDescent="0.2">
      <c r="B66" s="96" t="s">
        <v>243</v>
      </c>
      <c r="C66" s="96" t="s">
        <v>244</v>
      </c>
      <c r="D66" s="97">
        <v>43285</v>
      </c>
      <c r="E66" s="97">
        <v>43342</v>
      </c>
      <c r="F66" s="98">
        <f>NETWORKDAYS.INTL(D66,E66,1,Rangos!$B$18:$B$39)</f>
        <v>39</v>
      </c>
      <c r="G66" s="96" t="s">
        <v>114</v>
      </c>
      <c r="H66" s="96" t="s">
        <v>116</v>
      </c>
      <c r="I66" s="99">
        <v>316554772</v>
      </c>
      <c r="J66" s="100" t="s">
        <v>282</v>
      </c>
    </row>
    <row r="67" spans="2:10" hidden="1" x14ac:dyDescent="0.2">
      <c r="B67" s="96" t="s">
        <v>245</v>
      </c>
      <c r="C67" s="96" t="s">
        <v>246</v>
      </c>
      <c r="D67" s="97">
        <v>43412</v>
      </c>
      <c r="E67" s="97">
        <v>43417</v>
      </c>
      <c r="F67" s="103">
        <f>NETWORKDAYS.INTL(D67,E67,1,Rangos!$B$18:$B$39)</f>
        <v>3</v>
      </c>
      <c r="G67" s="96" t="s">
        <v>114</v>
      </c>
      <c r="H67" s="96" t="s">
        <v>116</v>
      </c>
      <c r="I67" s="99">
        <v>802366468</v>
      </c>
      <c r="J67" s="104"/>
    </row>
    <row r="68" spans="2:10" hidden="1" x14ac:dyDescent="0.2">
      <c r="B68" s="96" t="s">
        <v>247</v>
      </c>
      <c r="C68" s="96" t="s">
        <v>248</v>
      </c>
      <c r="D68" s="97">
        <v>43285</v>
      </c>
      <c r="E68" s="97">
        <v>43314</v>
      </c>
      <c r="F68" s="103">
        <f>NETWORKDAYS.INTL(D68,E68,1,Rangos!$B$18:$B$39)</f>
        <v>21</v>
      </c>
      <c r="G68" s="96" t="s">
        <v>114</v>
      </c>
      <c r="H68" s="96" t="s">
        <v>115</v>
      </c>
      <c r="I68" s="99">
        <v>111000000</v>
      </c>
      <c r="J68" s="104"/>
    </row>
    <row r="69" spans="2:10" ht="51" hidden="1" x14ac:dyDescent="0.2">
      <c r="B69" s="96" t="s">
        <v>249</v>
      </c>
      <c r="C69" s="96" t="s">
        <v>250</v>
      </c>
      <c r="D69" s="97">
        <v>43285</v>
      </c>
      <c r="E69" s="97">
        <v>43378</v>
      </c>
      <c r="F69" s="98">
        <f>NETWORKDAYS.INTL(D69,E69,1,Rangos!$B$18:$B$39)</f>
        <v>65</v>
      </c>
      <c r="G69" s="96" t="s">
        <v>147</v>
      </c>
      <c r="H69" s="96" t="s">
        <v>148</v>
      </c>
      <c r="I69" s="99">
        <v>384945408</v>
      </c>
      <c r="J69" s="100" t="s">
        <v>286</v>
      </c>
    </row>
    <row r="70" spans="2:10" ht="38.25" hidden="1" x14ac:dyDescent="0.2">
      <c r="B70" s="96" t="s">
        <v>251</v>
      </c>
      <c r="C70" s="96" t="s">
        <v>252</v>
      </c>
      <c r="D70" s="97">
        <v>43285</v>
      </c>
      <c r="E70" s="97">
        <v>43343</v>
      </c>
      <c r="F70" s="98">
        <f>NETWORKDAYS.INTL(D70,E70,1,Rangos!$B$18:$B$39)</f>
        <v>40</v>
      </c>
      <c r="G70" s="96" t="s">
        <v>114</v>
      </c>
      <c r="H70" s="96" t="s">
        <v>116</v>
      </c>
      <c r="I70" s="99">
        <v>253317007</v>
      </c>
      <c r="J70" s="101" t="s">
        <v>274</v>
      </c>
    </row>
    <row r="71" spans="2:10" hidden="1" x14ac:dyDescent="0.2">
      <c r="B71" s="108" t="s">
        <v>253</v>
      </c>
      <c r="C71" s="108" t="s">
        <v>254</v>
      </c>
      <c r="D71" s="109">
        <v>43285</v>
      </c>
      <c r="E71" s="110"/>
      <c r="F71" s="111">
        <v>0</v>
      </c>
      <c r="G71" s="108" t="s">
        <v>114</v>
      </c>
      <c r="H71" s="108" t="s">
        <v>115</v>
      </c>
      <c r="I71" s="112">
        <v>79878220</v>
      </c>
      <c r="J71" s="113" t="s">
        <v>265</v>
      </c>
    </row>
    <row r="72" spans="2:10" ht="114.75" hidden="1" x14ac:dyDescent="0.2">
      <c r="B72" s="96" t="s">
        <v>255</v>
      </c>
      <c r="C72" s="96" t="s">
        <v>256</v>
      </c>
      <c r="D72" s="97">
        <v>43293</v>
      </c>
      <c r="E72" s="97">
        <v>43363</v>
      </c>
      <c r="F72" s="98">
        <f>NETWORKDAYS.INTL(D72,E72,1,Rangos!$B$18:$B$39)</f>
        <v>48</v>
      </c>
      <c r="G72" s="96" t="s">
        <v>114</v>
      </c>
      <c r="H72" s="96" t="s">
        <v>116</v>
      </c>
      <c r="I72" s="99">
        <v>154724333</v>
      </c>
      <c r="J72" s="101" t="s">
        <v>271</v>
      </c>
    </row>
    <row r="73" spans="2:10" hidden="1" x14ac:dyDescent="0.2">
      <c r="B73" s="96" t="s">
        <v>257</v>
      </c>
      <c r="C73" s="96" t="s">
        <v>258</v>
      </c>
      <c r="D73" s="97">
        <v>43292</v>
      </c>
      <c r="E73" s="97">
        <v>43325</v>
      </c>
      <c r="F73" s="106">
        <f>NETWORKDAYS.INTL(D73,E73,1,Rangos!$B$18:$B$39)</f>
        <v>22</v>
      </c>
      <c r="G73" s="96" t="s">
        <v>114</v>
      </c>
      <c r="H73" s="96" t="s">
        <v>116</v>
      </c>
      <c r="I73" s="99">
        <v>61674827</v>
      </c>
      <c r="J73" s="104"/>
    </row>
    <row r="74" spans="2:10" ht="89.25" x14ac:dyDescent="0.2">
      <c r="B74" s="96" t="s">
        <v>259</v>
      </c>
      <c r="C74" s="96" t="s">
        <v>260</v>
      </c>
      <c r="D74" s="97">
        <v>43251</v>
      </c>
      <c r="E74" s="97">
        <v>43315</v>
      </c>
      <c r="F74" s="98">
        <f>NETWORKDAYS.INTL(D74,E74,1,Rangos!$B$18:$B$39)</f>
        <v>43</v>
      </c>
      <c r="G74" s="96" t="s">
        <v>114</v>
      </c>
      <c r="H74" s="96" t="s">
        <v>261</v>
      </c>
      <c r="I74" s="99">
        <v>859419707</v>
      </c>
      <c r="J74" s="101" t="s">
        <v>275</v>
      </c>
    </row>
    <row r="75" spans="2:10" hidden="1" x14ac:dyDescent="0.2">
      <c r="B75" s="96" t="s">
        <v>262</v>
      </c>
      <c r="C75" s="96" t="s">
        <v>263</v>
      </c>
      <c r="D75" s="97">
        <v>43315</v>
      </c>
      <c r="E75" s="97">
        <v>43363</v>
      </c>
      <c r="F75" s="103">
        <f>NETWORKDAYS.INTL(D75,E75,1,Rangos!$B$18:$B$39)</f>
        <v>33</v>
      </c>
      <c r="G75" s="96" t="s">
        <v>114</v>
      </c>
      <c r="H75" s="96" t="s">
        <v>116</v>
      </c>
      <c r="I75" s="99">
        <v>273493500</v>
      </c>
      <c r="J75" s="104"/>
    </row>
    <row r="76" spans="2:10" x14ac:dyDescent="0.2">
      <c r="J76" s="95"/>
    </row>
    <row r="77" spans="2:10" x14ac:dyDescent="0.2">
      <c r="J77" s="95"/>
    </row>
    <row r="78" spans="2:10" x14ac:dyDescent="0.2">
      <c r="F78" s="116"/>
      <c r="J78" s="95"/>
    </row>
    <row r="79" spans="2:10" x14ac:dyDescent="0.2">
      <c r="J79" s="95"/>
    </row>
    <row r="80" spans="2:10" x14ac:dyDescent="0.2">
      <c r="J80" s="95"/>
    </row>
    <row r="81" spans="10:10" x14ac:dyDescent="0.2">
      <c r="J81" s="95"/>
    </row>
    <row r="82" spans="10:10" x14ac:dyDescent="0.2">
      <c r="J82" s="95"/>
    </row>
    <row r="83" spans="10:10" x14ac:dyDescent="0.2">
      <c r="J83" s="95"/>
    </row>
    <row r="84" spans="10:10" x14ac:dyDescent="0.2">
      <c r="J84" s="95"/>
    </row>
    <row r="85" spans="10:10" x14ac:dyDescent="0.2">
      <c r="J85" s="95"/>
    </row>
    <row r="86" spans="10:10" x14ac:dyDescent="0.2">
      <c r="J86" s="95"/>
    </row>
    <row r="87" spans="10:10" x14ac:dyDescent="0.2">
      <c r="J87" s="95"/>
    </row>
    <row r="88" spans="10:10" x14ac:dyDescent="0.2">
      <c r="J88" s="95"/>
    </row>
  </sheetData>
  <autoFilter xmlns:x14="http://schemas.microsoft.com/office/spreadsheetml/2009/9/main" ref="B5:J75">
    <filterColumn colId="2">
      <filters>
        <dateGroupItem year="2018" month="5" dateTimeGrouping="month"/>
      </filters>
    </filterColumn>
    <filterColumn colId="8">
      <filters blank="1">
        <mc:AlternateContent xmlns:mc="http://schemas.openxmlformats.org/markup-compatibility/2006">
          <mc:Choice Requires="x14">
            <x14:filter val="El proponente no aporto el CDP para la contrapartida de acuerdo con el valor del estudio de mercado. Presento demoras en su formulación por no recibir cotizaciones dentro de los tiempos de formulacion"/>
            <x14:filter val="El proponente no presento oportunamemte el CDP final con los recursos de contrapartida."/>
            <x14:filter val="El proponente no respondio oportunamente las aclaraciones"/>
            <x14:filter val="El proponente no respondio oportunamente las aclaraciones ni tenia claridad en el alcance de las actividades solicitando una reformulacion del proyecto lo que implico realizar nuevamente el estudio de mercados con las nuevas actividades."/>
            <x14:filter val="El proponente presento demoras en la aprobacion de la ficha final del proyecto"/>
            <x14:filter val="El proponente presento demoras en la aprobacion de la ficha final del proyecto y solicito cambios de ultimo momento por falta de recursos de contrapartida."/>
            <x14:filter val="El proyecto presento demoras por cambio de formulador y tiempo de empalme con el nuevo formulador"/>
            <x14:filter val="Presento demoras dado que el proponente no definió  oportunamente el lugar de realizacion de la mision"/>
            <x14:filter val="presento demoras dado que el proponente solicitaba una contratacion directa con un proveedor especifico el cual no envio a tiempo la propuesta economica."/>
            <x14:filter val="Presento demoras en su formulación por no recibir cotizaciones dentro de los tiempos de formulacion"/>
            <x14:filter val="Presento demoras en su formulación por recibir cotizaciones con valores demasiado altos lo que obligo al formulador a realizar un nuevo estudio de mercados. Adicionalmente se realizaron numerosas mesas de trabajo con el proponente por ajustes constantes en las actividades."/>
            <x14:filter val="Presento demoras por que el proponente deseaban continuar con el mismo contratista sin embargo Fontur no lo considero una buena practica."/>
            <x14:filter val="Presento demoras por que el proponente no presento oportunamente las respuesta a las aclaraciones"/>
            <x14:filter val="Presento demoras por que fue requerido un concepto juridico para determinar si era posible realizar una contratación directa, sin embargo la respuesta no fue favorable y el proponente solicito diferentes mesas de trabajo con Fontur para la reestructuracion del proyecto."/>
            <x14:filter val="Presento demoras por que no se presentaron oportunamente las respuesta a las aclaraciones  y por que el proponente no tenia claridad en las actividades requeridas. Presento demoras en su formulación por no recibir cotizaciones dentro de los tiempos de formulacion"/>
            <x14:filter val="Presento demoras por que no se presentaron oportunamente las respuesta a las aclaraciones y por que el proponente no tenia claridad en las actividades requeridas"/>
            <x14:filter val="Proponente excedió tiempo de respuesta a aclaraciones y no se devuelve el proyecto, una vez formulado se revisa posibilidad de unificarlo con otro proyecto similar FNTP-116-2018, pero se determina que no."/>
            <x14:filter val="Proponente MinCIT excedió tiempo de respuesta a aclaraciones y presentó demoras en la aprobacion de la ficha final del proyecto"/>
            <x14:filter val="Proyecto finalizó formulación el 19 de septiembre y ese mismo día se solicita visto bueno de la ficha sin embargo este fue recibido el 27 de septiembre y por eso toma esa fecha de finalización."/>
            <x14:filter val="Se reformulo dado que las actividades del proyecto no estaban de acuerdo con el Manual. Presento demoras por que el proponente no presento oportunamente las respuesta a las aclaraciones"/>
          </mc:Choice>
          <mc:Fallback>
            <filter val="El proponente no aporto el CDP para la contrapartida de acuerdo con el valor del estudio de mercado. Presento demoras en su formulación por no recibir cotizaciones dentro de los tiempos de formulacion"/>
            <filter val="El proponente no presento oportunamemte el CDP final con los recursos de contrapartida."/>
            <filter val="El proponente no respondio oportunamente las aclaraciones"/>
            <filter val="El proponente no respondio oportunamente las aclaraciones ni tenia claridad en el alcance de las actividades solicitando una reformulacion del proyecto lo que implico realizar nuevamente el estudio de mercados con las nuevas actividades."/>
            <filter val="El proponente presento demoras en la aprobacion de la ficha final del proyecto"/>
            <filter val="El proponente presento demoras en la aprobacion de la ficha final del proyecto y solicito cambios de ultimo momento por falta de recursos de contrapartida."/>
            <filter val="El proyecto presento demoras por cambio de formulador y tiempo de empalme con el nuevo formulador"/>
            <filter val="Presento demoras dado que el proponente no definió  oportunamente el lugar de realizacion de la mision"/>
            <filter val="presento demoras dado que el proponente solicitaba una contratacion directa con un proveedor especifico el cual no envio a tiempo la propuesta economica."/>
            <filter val="Presento demoras en su formulación por no recibir cotizaciones dentro de los tiempos de formulacion"/>
            <filter val="Presento demoras por que el proponente deseaban continuar con el mismo contratista sin embargo Fontur no lo considero una buena practica."/>
            <filter val="Presento demoras por que el proponente no presento oportunamente las respuesta a las aclaraciones"/>
            <filter val="Presento demoras por que no se presentaron oportunamente las respuesta a las aclaraciones y por que el proponente no tenia claridad en las actividades requeridas"/>
            <filter val="Proponente excedió tiempo de respuesta a aclaraciones y no se devuelve el proyecto, una vez formulado se revisa posibilidad de unificarlo con otro proyecto similar FNTP-116-2018, pero se determina que no."/>
            <filter val="Proponente MinCIT excedió tiempo de respuesta a aclaraciones y presentó demoras en la aprobacion de la ficha final del proyecto"/>
            <filter val="Proyecto finalizó formulación el 19 de septiembre y ese mismo día se solicita visto bueno de la ficha sin embargo este fue recibido el 27 de septiembre y por eso toma esa fecha de finalización."/>
            <filter val="Se reformulo dado que las actividades del proyecto no estaban de acuerdo con el Manual. Presento demoras por que el proponente no presento oportunamente las respuesta a las aclaraciones"/>
          </mc:Fallback>
        </mc:AlternateContent>
      </filters>
    </filterColumn>
  </autoFilter>
  <mergeCells count="1">
    <mergeCell ref="C2:I4"/>
  </mergeCells>
  <pageMargins left="0.70866141732283472" right="0.70866141732283472" top="0.74803149606299213" bottom="0.74803149606299213" header="0.31496062992125984" footer="0.31496062992125984"/>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Rangos</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2018-04-10T13:41:32Z</cp:lastPrinted>
  <dcterms:created xsi:type="dcterms:W3CDTF">2007-03-27T20:35:29Z</dcterms:created>
  <dcterms:modified xsi:type="dcterms:W3CDTF">2019-02-11T16:50:12Z</dcterms:modified>
</cp:coreProperties>
</file>