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diaz\Fontur Colombia\FONTUR - GERENCIA DE PLANEACIÓN\02. Derechos de Petición\2018\029.SenAlejandroCorralesE.PCCOct2018\"/>
    </mc:Choice>
  </mc:AlternateContent>
  <bookViews>
    <workbookView xWindow="0" yWindow="0" windowWidth="28800" windowHeight="12135" tabRatio="394"/>
  </bookViews>
  <sheets>
    <sheet name="Competitividad" sheetId="1" r:id="rId1"/>
    <sheet name="Promoción" sheetId="2" r:id="rId2"/>
    <sheet name="Infraestructura" sheetId="4" r:id="rId3"/>
  </sheets>
  <definedNames>
    <definedName name="_xlnm._FilterDatabase" localSheetId="0" hidden="1">Competitividad!$A$5:$X$61</definedName>
    <definedName name="_xlnm._FilterDatabase" localSheetId="2" hidden="1">Infraestructura!$A$5:$X$31</definedName>
    <definedName name="_xlnm._FilterDatabase" localSheetId="1" hidden="1">Promoción!$A$7:$W$185</definedName>
    <definedName name="_GoBack" localSheetId="0">Competitividad!#REF!</definedName>
    <definedName name="_GoBack" localSheetId="2">Infraestructura!#REF!</definedName>
    <definedName name="_GoBack" localSheetId="1">Promoción!#REF!</definedName>
    <definedName name="_xlnm.Print_Titles" localSheetId="0">Competitividad!#REF!</definedName>
    <definedName name="_xlnm.Print_Titles" localSheetId="2">Infraestructura!#REF!</definedName>
    <definedName name="_xlnm.Print_Titles" localSheetId="1">Promoción!#REF!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4" l="1"/>
  <c r="J7" i="4"/>
  <c r="K7" i="4"/>
  <c r="J9" i="4"/>
  <c r="J10" i="4"/>
  <c r="J11" i="4"/>
  <c r="J12" i="4"/>
  <c r="J13" i="4"/>
  <c r="K13" i="4"/>
  <c r="K14" i="4"/>
  <c r="J15" i="4"/>
  <c r="K16" i="4"/>
  <c r="J17" i="4"/>
  <c r="J18" i="4"/>
  <c r="T18" i="4"/>
  <c r="U18" i="4"/>
  <c r="V18" i="4"/>
  <c r="W18" i="4"/>
  <c r="J19" i="4"/>
  <c r="K19" i="4"/>
  <c r="T19" i="4"/>
  <c r="K20" i="4"/>
  <c r="V20" i="4"/>
  <c r="V21" i="4"/>
  <c r="J22" i="4"/>
  <c r="K22" i="4"/>
  <c r="J23" i="4"/>
  <c r="K23" i="4"/>
  <c r="J24" i="4"/>
  <c r="K24" i="4"/>
  <c r="J25" i="4"/>
  <c r="J26" i="4"/>
  <c r="J28" i="4"/>
  <c r="K28" i="4"/>
  <c r="J29" i="4"/>
  <c r="X9" i="2" l="1"/>
  <c r="L51" i="1" l="1"/>
  <c r="X34" i="1"/>
  <c r="J34" i="1"/>
  <c r="X33" i="1"/>
  <c r="J33" i="1"/>
  <c r="X32" i="1"/>
  <c r="J32" i="1"/>
  <c r="X31" i="1"/>
  <c r="J31" i="1"/>
  <c r="V30" i="1"/>
  <c r="U30" i="1"/>
  <c r="T30" i="1"/>
  <c r="J30" i="1"/>
  <c r="X29" i="1"/>
  <c r="J29" i="1"/>
  <c r="X28" i="1"/>
  <c r="J28" i="1"/>
  <c r="X27" i="1"/>
  <c r="J27" i="1"/>
  <c r="X26" i="1"/>
  <c r="J26" i="1"/>
  <c r="X25" i="1"/>
  <c r="J25" i="1"/>
  <c r="X24" i="1"/>
  <c r="J24" i="1"/>
  <c r="X23" i="1"/>
  <c r="J23" i="1"/>
  <c r="X22" i="1"/>
  <c r="J22" i="1"/>
  <c r="V21" i="1"/>
  <c r="U21" i="1"/>
  <c r="J21" i="1"/>
  <c r="X20" i="1"/>
  <c r="J20" i="1"/>
  <c r="U7" i="1" l="1"/>
  <c r="T7" i="1"/>
  <c r="K7" i="1" l="1"/>
  <c r="J7" i="1" s="1"/>
</calcChain>
</file>

<file path=xl/comments1.xml><?xml version="1.0" encoding="utf-8"?>
<comments xmlns="http://schemas.openxmlformats.org/spreadsheetml/2006/main">
  <authors>
    <author>Adriana Duarte Trujillo</author>
  </authors>
  <commentList>
    <comment ref="M18" authorId="0" shapeId="0">
      <text>
        <r>
          <rPr>
            <b/>
            <sz val="9"/>
            <color indexed="81"/>
            <rFont val="Tahoma"/>
            <family val="2"/>
          </rPr>
          <t>Repartir 51 en
Cladas * 18
Quindío * 11
Risaralda * 12
Valle del Cauca * 10</t>
        </r>
      </text>
    </comment>
  </commentList>
</comments>
</file>

<file path=xl/sharedStrings.xml><?xml version="1.0" encoding="utf-8"?>
<sst xmlns="http://schemas.openxmlformats.org/spreadsheetml/2006/main" count="1626" uniqueCount="782">
  <si>
    <t>Código del Proyecto</t>
  </si>
  <si>
    <t>Vigencia</t>
  </si>
  <si>
    <t>Nombre del Proyecto</t>
  </si>
  <si>
    <t>Objetivo General</t>
  </si>
  <si>
    <t>Tipo de Entidad</t>
  </si>
  <si>
    <t>Sector</t>
  </si>
  <si>
    <t>Entidad Proponente</t>
  </si>
  <si>
    <t>Fecha del Comité Directivo</t>
  </si>
  <si>
    <t>Valor Total del Proyecto</t>
  </si>
  <si>
    <t>Valor Contrapartida</t>
  </si>
  <si>
    <t>Valor Aprobado Comité Directivo</t>
  </si>
  <si>
    <t>Departamento de impacto del proyecto</t>
  </si>
  <si>
    <t>Municipios que impacta el proyecto</t>
  </si>
  <si>
    <t>Estado del Proyecto</t>
  </si>
  <si>
    <t xml:space="preserve">  Caldas </t>
  </si>
  <si>
    <t xml:space="preserve">  Quindío </t>
  </si>
  <si>
    <t xml:space="preserve">  Risaralda </t>
  </si>
  <si>
    <t xml:space="preserve">  Valle del Cauca </t>
  </si>
  <si>
    <t xml:space="preserve"> Nacional </t>
  </si>
  <si>
    <t>Promoción</t>
  </si>
  <si>
    <t>Valle del Cauca</t>
  </si>
  <si>
    <t>MinCIT</t>
  </si>
  <si>
    <t>MINCIT - MINISTERIO DE COMERCIO, INDUSTRIA Y TURISMO</t>
  </si>
  <si>
    <t>Nacional</t>
  </si>
  <si>
    <t>Entidad territorial</t>
  </si>
  <si>
    <t>Gobernación</t>
  </si>
  <si>
    <t>Fontur</t>
  </si>
  <si>
    <t>Alcaldía</t>
  </si>
  <si>
    <t>Risaralda</t>
  </si>
  <si>
    <t>Quindío</t>
  </si>
  <si>
    <t>Caldas</t>
  </si>
  <si>
    <t>Infraestructura</t>
  </si>
  <si>
    <t>Competitividad</t>
  </si>
  <si>
    <t>PEREIRA</t>
  </si>
  <si>
    <t>MANIZALES</t>
  </si>
  <si>
    <t>YUMBO</t>
  </si>
  <si>
    <t>Pereira</t>
  </si>
  <si>
    <t>Manizales</t>
  </si>
  <si>
    <t xml:space="preserve">Caldas </t>
  </si>
  <si>
    <t xml:space="preserve">Quindío </t>
  </si>
  <si>
    <t>Caldas; Quindío; Risaralda; Valle del Cauca</t>
  </si>
  <si>
    <t>CHINCHINA</t>
  </si>
  <si>
    <t>Departamento</t>
  </si>
  <si>
    <t>AGUADAS</t>
  </si>
  <si>
    <t>BUENAVENTURA</t>
  </si>
  <si>
    <t>FONDO NACIONAL DE TURISMO - FONTUR</t>
  </si>
  <si>
    <t>FNTP-143-2013</t>
  </si>
  <si>
    <t>EN QUINDIO: ARMENIA, BUENAVISTA, CALARCA, CIRCASIA, CORDOBA, FILANDIA, GENOVA, MONTENEGRO, PIJAO, QUIMBAYA, SALENTO EN CALDAS: MANIZALES, AGUADAS, ANSERNA, ARANZAZU, BELALCAZAR, CHINCHINÀ, FILADELFIA, LA MERCED, NEIRA, PÀCORA, PALESTINA, RIOSUCIO, RISARALDA, SALAMINA, SAN JOSÈ, SUPIA Y VILLAMARIA. EN RISARALDA: PEREIRA, APÌA, BALBOA, BELÈN DE UMBRIA, GUATICA, LA CELIA, MARSELLA, QUINCHIA, SANTA ROSA DE CABAL Y SANTUARIO. EN EL VALLE DEL CAUCA: ALCALÀ, ANSERMANUEVO, CAICEDONIA, EL AGUILA, EL CAIRO, RIOFRÌO, SEVILLA, TRUJILLO Y ULLOA</t>
  </si>
  <si>
    <t>FNTP-038-2014</t>
  </si>
  <si>
    <t>FNTP-173-2014</t>
  </si>
  <si>
    <t>FNTP-277-2013</t>
  </si>
  <si>
    <t>FNTP-282-2013</t>
  </si>
  <si>
    <t>FNTP-111-2014</t>
  </si>
  <si>
    <t>AD-FPTP-043-2009</t>
  </si>
  <si>
    <t>FNTP-106-2014</t>
  </si>
  <si>
    <t>FNTP-234-2014</t>
  </si>
  <si>
    <t>MinCIT - Ministerio de Comercio, Industria y Turismo</t>
  </si>
  <si>
    <t>FNTP-131-2014</t>
  </si>
  <si>
    <t>Departamento de Risaralda</t>
  </si>
  <si>
    <t>FNTP-160-2014</t>
  </si>
  <si>
    <t>Fontur - Fondo Nacional de Turismo</t>
  </si>
  <si>
    <t>Antioquia; Bolívar; Boyacá; Caldas; Córdoba; Cundinamarca; Magdalena; Norte de Santander; Santander; Tolima; Valle del Cauca</t>
  </si>
  <si>
    <t>AGUADAS; BARICHARA; CIENAGA; EL JARDIN; GUADALAJARA DE BUGA; VILLA DE GUADUAS; HONDA; JERICO; LA PLAYA BDE BELEN; MONGUI; SALAMINA; SAN JUAN GIRON; SANTACRUZ DE LORICA; SANTA CRUZ DE MOMPOX; SANTA FE DE ANTIOQUIA; VILLA DE  LEYVA; EL SOCORRO</t>
  </si>
  <si>
    <t>FNTP-166-2014</t>
  </si>
  <si>
    <t>construir un cable aereo entre el sector de cabla plaza y el ecoparque los Yarumos, que permita mejorar el acceso a este ecoparque y dinamizar la infraestructura turistica de la ciudad de Manizales</t>
  </si>
  <si>
    <t>Alcaldía de Manizales</t>
  </si>
  <si>
    <t>AD1-FNTP-104-2013</t>
  </si>
  <si>
    <t>Alcaldía de Chinchiná</t>
  </si>
  <si>
    <t>AD-DVT-0302B-2013</t>
  </si>
  <si>
    <t>AD-FNTP-282-2013</t>
  </si>
  <si>
    <t>Magdalena; Meta; Risaralda; Sucre; Valle del Cauca</t>
  </si>
  <si>
    <t>FNTP-026-2015</t>
  </si>
  <si>
    <t>FNTP-027-2015</t>
  </si>
  <si>
    <t>FNTP-037-2015</t>
  </si>
  <si>
    <t>AD-FPTP-050-2012</t>
  </si>
  <si>
    <t>Antioquia; Caldas; Cundinamarca; Magdalena; Santander; Valle del Cauca</t>
  </si>
  <si>
    <t>EL JARDIN; JERICO; SANTA FE DE ANTIOQUIA; AGUADAS; SAN MIGUEL DE LAS GUADUAS; CIENAGA; EL SOCORRO; GUADALAJARA DE BUGA</t>
  </si>
  <si>
    <t>FNTP-061-2014</t>
  </si>
  <si>
    <t>FNTP-091-2015</t>
  </si>
  <si>
    <t>FNTP-114-2013</t>
  </si>
  <si>
    <t>AD-FNTP-007-2013</t>
  </si>
  <si>
    <t>AD-PDE-007-2014</t>
  </si>
  <si>
    <t>FNTP-075-2015</t>
  </si>
  <si>
    <t>AD-FNTP-129-2015</t>
  </si>
  <si>
    <t>FNTP-085-2015</t>
  </si>
  <si>
    <t>QUIMBAYA</t>
  </si>
  <si>
    <t>FNTP-196-2015</t>
  </si>
  <si>
    <t>Contribuir al fortalecimiento de las regiones en el marco de la creación de un turismo de paz y convivencia en las zonas de post-conflicto con alto potencial turístico</t>
  </si>
  <si>
    <t>FNTP-083-2015</t>
  </si>
  <si>
    <t>FNTP-077-2015</t>
  </si>
  <si>
    <t>Entidades Territoriales</t>
  </si>
  <si>
    <t>FNTP-194-2015</t>
  </si>
  <si>
    <t>Antioquia; Atlántico; Bolívar; Boyacá; Caldas; Casanare; Cauca; Cesar; Córdoba; Cundinamarca; Huila; Magdalena; Meta; Nariño; Quindío; Risaralda; San Andrés; Santander; Sucre; Tolima; Valle del Cauca</t>
  </si>
  <si>
    <t>Ministerio de Comercio, Industria y Turismo - MinCIT</t>
  </si>
  <si>
    <t>FNTP-214-2015</t>
  </si>
  <si>
    <t>FNTP-010-2016</t>
  </si>
  <si>
    <t>FNTP-006-2016</t>
  </si>
  <si>
    <t>FNTP-007-2016</t>
  </si>
  <si>
    <t>FNTP-203-2015</t>
  </si>
  <si>
    <t>FNTP-013-2016</t>
  </si>
  <si>
    <t>Brindar una información clara al visitante, de los atractivos turísticos de la región paisaje Cultural Cafetero a través de la implementación de la señalización turística</t>
  </si>
  <si>
    <t>47 municipios</t>
  </si>
  <si>
    <t>FNTP-027-2016</t>
  </si>
  <si>
    <t>Antioquia; Boyacá; Quindío; Risaralda</t>
  </si>
  <si>
    <t>[Antioquia] Jericó; [Boyacá] Monguí; [Quindío] Filandia Pijao Salento; [Risaralda] Santa Rosa de Cabal</t>
  </si>
  <si>
    <t>FNTP-031-2016</t>
  </si>
  <si>
    <t>FNTP-036-2016</t>
  </si>
  <si>
    <t xml:space="preserve">Campaña Colombia Limpia 2016 </t>
  </si>
  <si>
    <t xml:space="preserve">FNTP-048-2016 </t>
  </si>
  <si>
    <t xml:space="preserve">FNTP-049-2016 </t>
  </si>
  <si>
    <t xml:space="preserve">FNTP-064-2016 </t>
  </si>
  <si>
    <t>FNTP-063-2016</t>
  </si>
  <si>
    <t>FNTP-079-2016</t>
  </si>
  <si>
    <t>Amazonas; Antioquia; Guaviare; Huila; La Guajira; Magdalena; Meta; Nariño; Norte de Santander; Quindío; San Andrés; Tolima</t>
  </si>
  <si>
    <t>FNTP-069-2016</t>
  </si>
  <si>
    <t xml:space="preserve">Nacional </t>
  </si>
  <si>
    <t>FNTP-054-2016</t>
  </si>
  <si>
    <t>Cali</t>
  </si>
  <si>
    <t>AD2-FPTP-043-2009</t>
  </si>
  <si>
    <t>Construir un cable aéreo entre el sector de Cable Plaza y el Ecoparque los Yarumos, para mejorar el acceso a este, de otra parte se realizarán obras complementarias que permitan habilitar y poner en funcionamiento el Cable Aéreo entre el sector de Cable Plaza y el Ecoparque los Yarumos.</t>
  </si>
  <si>
    <t>FNTP-089-2016</t>
  </si>
  <si>
    <t>AD3-PDE-007-2014</t>
  </si>
  <si>
    <t>Consiste en la construcción de un Parque Temático de Flora y Fauna que contará con Las Bioregiones de: Sabana Africana, Bosques Andinos, Bosques Asiáticos, Bosque Húmedo Tropical Africano, Zonas Áridas del Caribe, Acantilados Suramericanos y Amazonas. También se diseñarán edificios para la diversión como apoyo para las actividades lúdicas y de educación. Todas las áreas que componen el proyecto estarán interconectadas por un eficiente sistema de vías, senderos, terrazas, miradores, observatorios, escampaderos, como parte de urbanismo y paisajismo que garanticen una experiencia única al visitante. En concertación con el MinCIT se definió abrir al público en la vigencia 2015, con la construcción de las edificaciones de servicios biológicos y de atención al visitante, así como la construcción de las regiones Bosques Andinos y Sabana Africana. 
Mediante el convenio vigente con Fontur se apoyan las actividades de: construcción planta de tratamiento de aguas residuales, construcción edificio de acceso, construcción Bioregión Sabana Africana Etapa II incluyendo Exhibidor de León, Bosques Andinos y Restaurante Plaza Interior.</t>
  </si>
  <si>
    <t>AD-DVT-0826-2013</t>
  </si>
  <si>
    <t>construcción de un Centro de Convenciones de un área aproximada de 6.645 metros cuadrados distribuidos así: Tendrá un gran salón de aproximado de 1.528 metros cuadrados, con una capacidad máxima de 2000 personas, aislamientos acústicos y sus servicios complementarios como son: cocina, camerinos, baños, salones de comisiones, hall y servicios complementarios</t>
  </si>
  <si>
    <t>FNTP-117-2016</t>
  </si>
  <si>
    <t>FNTP-094-2016</t>
  </si>
  <si>
    <t>Caldas; Quindío; Risaralda</t>
  </si>
  <si>
    <t>FNTP-029-2016</t>
  </si>
  <si>
    <t>Alcaldía de Armenia; Alcaldía de Manizales</t>
  </si>
  <si>
    <t>FNTP-123-2016</t>
  </si>
  <si>
    <t>FNTP-132-2016</t>
  </si>
  <si>
    <t>FNTP-106-2016</t>
  </si>
  <si>
    <t>Gobernación del Quindío</t>
  </si>
  <si>
    <t>FNTP-128-2016</t>
  </si>
  <si>
    <t>Entidades Territoriales (Gobernación: Antioquia; Atlántico; Bolívar; Boyacá; Bogotá; Caldas; Cauca; Cesar; Córdoba; Cundinamarca; Huila; Magdalena; Meta; Nariño; Quindío; Risaralda; San Andrés; Santander; Sucre; Tolima; Valle del Cauca)</t>
  </si>
  <si>
    <t>Antioquia; Atlántico; Bogotá; Bolívar; Boyacá; Caldas; Cauca; Cesar; Córdoba; Cundinamarca; Huila; Magdalena; Meta; Nariño; Quindío; Risaralda; San Andrés; Santander; Sucre; Tolima; Valle del Cauca</t>
  </si>
  <si>
    <t>FNTP-116-2016</t>
  </si>
  <si>
    <t>FNTP-120-2016</t>
  </si>
  <si>
    <t>Antioquia; Bolívar; Boyacá; Caldas; Córdoba; Huila; La Guajira; Nariño; Santander; Tolima</t>
  </si>
  <si>
    <t>FNTP-148-2016</t>
  </si>
  <si>
    <t>FNTP-155-2016</t>
  </si>
  <si>
    <t>FNTP-158-2016</t>
  </si>
  <si>
    <t xml:space="preserve">AD1-FNTP-234-2014 </t>
  </si>
  <si>
    <t>Caldas; Quindío; Risalda; Valle del Cauca</t>
  </si>
  <si>
    <t xml:space="preserve">AD2-FNTP-234-2014 </t>
  </si>
  <si>
    <t>FNTP-002-2017</t>
  </si>
  <si>
    <t>FNTP-005-2017</t>
  </si>
  <si>
    <t>FNTP-145-2016</t>
  </si>
  <si>
    <t>Gobernación del Valle del Cauca</t>
  </si>
  <si>
    <t>Roldanillo; La Unión; Guadalajara de Buga; Yotoco; Ginebra; El Cerrito; Cali; Yumbo; Jamundí; Candelaria; Calima; Buenaventura; (San Cipriano; Sabaletas; Juanchaco); Tuluá y Cartago</t>
  </si>
  <si>
    <t xml:space="preserve">FNTP-170-2016 </t>
  </si>
  <si>
    <t xml:space="preserve">FNTP-019-2017 </t>
  </si>
  <si>
    <t>Alcaldía de Armenia</t>
  </si>
  <si>
    <t>Armenia</t>
  </si>
  <si>
    <t>FNTP-029-2017</t>
  </si>
  <si>
    <t>FNTP-031-2017</t>
  </si>
  <si>
    <t>[Antioquia] Jericó; [Boyacá] Monguí; [Quindío] Filandia; Pijao; Salento; [Risaralda] Santa Rosa de Cabal</t>
  </si>
  <si>
    <t>FNTP-038-2017</t>
  </si>
  <si>
    <t>Certificación y mantenimiento de la certificación virtual en NTS-TS hasta para 600 prestadores de servicios turísticos</t>
  </si>
  <si>
    <t>FNTP-061-2017</t>
  </si>
  <si>
    <t>FNTP-053-2017</t>
  </si>
  <si>
    <t>Programa de formadores extranjeros para la enseñanza del inglés, Fase 2</t>
  </si>
  <si>
    <t>FNTP-032-2017</t>
  </si>
  <si>
    <t>Consultoría para asistencia técnica hasta para 50 instituciones educativas para que sean parte de la Red Colegios Amigos del Turismo</t>
  </si>
  <si>
    <t>FNTP-057-2017</t>
  </si>
  <si>
    <t>Fase 1: implementación de la NTS-TS-001-1 en un área turística delimitada dentro de cinco destinos turísticos pertenecientes a los Doce Corredores Turísticos de Colombia</t>
  </si>
  <si>
    <t>Caldas; Córdoba; Meta; Risaralda; Santander</t>
  </si>
  <si>
    <t>[Caldas] Manizales; [Córdoba] Montería; [Meta] La Macarena; [Risaralda] Marsella; [Santander] Floridablanca</t>
  </si>
  <si>
    <t>FNTP-070-2017</t>
  </si>
  <si>
    <t>Diseño de las rutas de aviturismo para los Andes Orientales y el Suroccidente Colombiano</t>
  </si>
  <si>
    <t>Boyacá; Cauca; Cundinamarca; Huila; Nariño; Tolima; Valle del Cauca</t>
  </si>
  <si>
    <t>FNTP-166-2016</t>
  </si>
  <si>
    <t>Programa de formación integral para el fortalecimiento empresarial y la prestación de servicios turísticos con enfoque diferencial, de comunidades negras, afrocolombianos, raizales y palenqueras</t>
  </si>
  <si>
    <t>Cauca; Cesar; Chocó; Córdoba; Meta; Putumayo; Quindío; San Andrés; Sucre; Valle del Cauca</t>
  </si>
  <si>
    <t>[Cauca] Guapi; [Cesar] Valledupar; [Chocó] San José del Palmar; Istmina; [Córdoba] Moñitos; [Meta] Villavicencio; [Putumayo] Mocoa; [Quindío] Circasia; [San Andrés] San Andrés; [Sucre] Santiago de Tolú; [Valle del Cauca] Buenaventura; El Cairo; El Cerrito; Cartago; Candelaria (corregimiento: El Carmelo)</t>
  </si>
  <si>
    <t>FNTP-049-2017</t>
  </si>
  <si>
    <t>FNTP-056-2017</t>
  </si>
  <si>
    <t>FNTP-108-2017</t>
  </si>
  <si>
    <t>FNTP-068-2017</t>
  </si>
  <si>
    <t>FNTP-106-2017</t>
  </si>
  <si>
    <t>FNTP-173-2017</t>
  </si>
  <si>
    <t>FNTP-179-2017</t>
  </si>
  <si>
    <t>Gobernción de Caldas</t>
  </si>
  <si>
    <t>Chinchiná</t>
  </si>
  <si>
    <t>FNTP-055-2017</t>
  </si>
  <si>
    <t>FNTP-140-2017</t>
  </si>
  <si>
    <t>FNTP-147-2017</t>
  </si>
  <si>
    <t>FNTP-170-2017</t>
  </si>
  <si>
    <t>Alcaldía de Salento</t>
  </si>
  <si>
    <t>Salento</t>
  </si>
  <si>
    <t>FNTP-168-2017</t>
  </si>
  <si>
    <t>Gobernación de Risaralda</t>
  </si>
  <si>
    <t>Pereira; Dosquebradas; Marsella; Santa Rosa de Cabal</t>
  </si>
  <si>
    <t>FNTP-176-2017</t>
  </si>
  <si>
    <t>FNTP-200-2017</t>
  </si>
  <si>
    <t>Filandia</t>
  </si>
  <si>
    <t xml:space="preserve">AD3-DVT-0859H-2013 </t>
  </si>
  <si>
    <t>Bueneventura (corregimiento Bahía Malaga)</t>
  </si>
  <si>
    <t>FNTP-148-2017</t>
  </si>
  <si>
    <t>FNTP-191-2017</t>
  </si>
  <si>
    <t>FNTP-171-2017</t>
  </si>
  <si>
    <t xml:space="preserve">Armenia; Buenavista; Calarcá; Circasia; Córdoba; Filandia; Génova; La Tebaida; Montenegro; Pijao; Quimbaya; Salento
</t>
  </si>
  <si>
    <t>FNTP-186-2017</t>
  </si>
  <si>
    <t>Antioquia; Arauca; Atlántico; Bolívar; Boyacá; Caldas; Casanare; Cauca; Cesar; Córdoba; Cundinamarca; Huila; La Guajira; Magdalena; Meta; Nariño; Norte de Santander; Quindío; Risaralda; San Andrés; Santander; Sucre; Tolima; Valle del Cauca</t>
  </si>
  <si>
    <t>FNTP-235-2017</t>
  </si>
  <si>
    <t>FNTP-193-2017</t>
  </si>
  <si>
    <t>Alcaldía Municipal de Guadalajara de Buga</t>
  </si>
  <si>
    <t>FNTP-249-2017</t>
  </si>
  <si>
    <t>FNTP-196-2017</t>
  </si>
  <si>
    <t>FNTP-261-2017</t>
  </si>
  <si>
    <t>Arauca; Boyacá; Bogotá; Santander; Valle del Cauca</t>
  </si>
  <si>
    <t>FNTP-278-2017</t>
  </si>
  <si>
    <t>Campaña Colombia Limpia 2018</t>
  </si>
  <si>
    <t>FNTP-008-2018</t>
  </si>
  <si>
    <t>AD3-FNTP-234-2014</t>
  </si>
  <si>
    <t>AD1-FNTP-158-2016</t>
  </si>
  <si>
    <t>Banco de Proyectos</t>
  </si>
  <si>
    <t xml:space="preserve">AD2-FNTP-179-2017 </t>
  </si>
  <si>
    <t>Gobernación de Caldas</t>
  </si>
  <si>
    <t>Chinquiná</t>
  </si>
  <si>
    <t>FNTP-036-2018</t>
  </si>
  <si>
    <t>FNTP-049-2018</t>
  </si>
  <si>
    <t>Atlántico; Caldas; Meta; Risaralda; Santander</t>
  </si>
  <si>
    <t>[Atlántico] Usiacurí; [Caldas] Manizales (centro); [Meta] La Macarena; [Risaralda] Marsella; [Santander] Floridablanca</t>
  </si>
  <si>
    <t>FNTP-046-2018</t>
  </si>
  <si>
    <t>[Caldas] Manizales; Chinchiná; Neira; Palestina; Villamaría; Filadelfia; La Merced; Ríosucio; Supía; Anserma; Belalcazár; Risaralda; San José; Viterbo; Aguadas; Aranzazu; Pácora; Salamina; [Quindío] Armenia; Buenavista; Calarcá; Circasia; Córdoba; Filandia; Génova; Montenegro; Pijao; Quimbaya; Salento; [Risaralda] Apía; Balboa; Belén de Umbría; Guática; La Celia; Marsella; Pereira; Quinchía; Santa Rosa de Cabal; Santuario; [Valle del Cauca] Alcalá; Ansermanuevo; Caicedonia; El Águila; El Cairo; Riofrío; Sevilla; Trujillo; Ulloa</t>
  </si>
  <si>
    <t>FNTP-067-2018</t>
  </si>
  <si>
    <t>Manizales; Salamina; Neira; Villamaría; Palestina; Chinchiná</t>
  </si>
  <si>
    <t>FNTP-042-2018</t>
  </si>
  <si>
    <t>FNTP-064-2018</t>
  </si>
  <si>
    <t>Boyacá; Nariño; Risaralda</t>
  </si>
  <si>
    <t>[Boyacá, lago de Tota] Cuítiva; Tota; Aquitania; [Nariño] Sandoná; [Risaralda] Pereira (Cuenca alta del río Otún)</t>
  </si>
  <si>
    <t>FNTP-092-2018</t>
  </si>
  <si>
    <t>FNTP-061-2018</t>
  </si>
  <si>
    <t>AD1-FNTP-091-2015</t>
  </si>
  <si>
    <t xml:space="preserve">Buenaventura  </t>
  </si>
  <si>
    <t xml:space="preserve">AD1-FNTP-196-2015 </t>
  </si>
  <si>
    <t>Buenaventura (corregimiento de San Cipriano)</t>
  </si>
  <si>
    <t>FNTP-083-2018</t>
  </si>
  <si>
    <t>FNTP-129-2018</t>
  </si>
  <si>
    <t>Antioquia; Arauca; Atlántico; Bogotá; Bolívar; Boyacá; Caldas; Casanare; Cauca; Cesar; Córdoba; Cundinamarca; Huila; La Guajira; Magdalena; Meta; Nariño; Norte de Santander; Quindío; Risaralda; San Andrés; Santander; Sucre; Tolima; Valle del Cauca</t>
  </si>
  <si>
    <t>FNTP-128-2018</t>
  </si>
  <si>
    <t>Alcaldía de Villamaria</t>
  </si>
  <si>
    <t>Villamaria</t>
  </si>
  <si>
    <t>FONTUR</t>
  </si>
  <si>
    <t>2014-2018 (SEPTIEMBRE)</t>
  </si>
  <si>
    <t>Población objetivo</t>
  </si>
  <si>
    <t>Metas y Logros</t>
  </si>
  <si>
    <t>Avancde físico del proyecto al 30 septiembre 2018</t>
  </si>
  <si>
    <t>Avance financiero del proyecto al 30 de septiembre de 2018</t>
  </si>
  <si>
    <t>Alcladía de Filandia / Alcaldía de Quindío</t>
  </si>
  <si>
    <t>Diseñar el producto turístico de naturaleza, basado en los subproductos ecoturismo, turismo de aventura y turismo rural para 16 municipios del valle del cauca enmarcado en las potencialidades y ventajas comparativas del departamento, y como puesta en valor de los recursos turísticos identificados en las 5 microregiones del departamento.</t>
  </si>
  <si>
    <t>Actualizar el Plan de desarrollo del departamento para consolidar a Risaralda como destino turistico competitivo</t>
  </si>
  <si>
    <t xml:space="preserve">Ampliación de la oferta del destino. La consolidación de la identidad turística del destino. La organización de la oferta y aumento de la calidad de los servicios turísticos. La identificación clara de las necesidades en materia de formación, infraestructura y promoción con posibles fuentes de financiación identificadas.
</t>
  </si>
  <si>
    <t>Caldas; Quindío</t>
  </si>
  <si>
    <t>[Caldas] Manizales; [Quindío] Armenia</t>
  </si>
  <si>
    <t>Terminado</t>
  </si>
  <si>
    <t>Cierre</t>
  </si>
  <si>
    <t xml:space="preserve">Centro de Armenia, Quindío, Prestadores de servicios turísticos de la zona, la cadena de valor del sector turístico y la comunidad en general.
</t>
  </si>
  <si>
    <t xml:space="preserve">Documento diagnóstico del estado de implementación de la Norma NTS TS 001-1 en el destino, que incluya la descripción de la metodología utilizada para la definición de las herramientas de evaluación para el desarrollo del diagnóstico, su implementación y los resultados encontrados. Documento descriptivo del sistema de gestión para la sostenibilidad (SGS) y del cumplimiento de los requisitos exigidos en la norma NTS TS 001-1. Informe de la auditoría interna realizada en el destino.
</t>
  </si>
  <si>
    <t>El municipio de Chinchina, su cadena de valor del sector turístico y la comunidad en general</t>
  </si>
  <si>
    <t xml:space="preserve">Un área turística delimitada dentro del destino de Chinchiná que cumpla con los requisitos de la Norma Técnica Sectorial Colombiana NTS–TS 001-1 “Destino Turístico - Área Turística Requisitos de Sostenibilidad.
</t>
  </si>
  <si>
    <t xml:space="preserve">En contratación </t>
  </si>
  <si>
    <t xml:space="preserve">Hasta 52 líderes de las iniciativas seleccionadas en el marco del proyecto "Apoyo de Iniciativas para el impulso del Turismo Comunitario"a nivel nacional, la cadena de valor del sector turismo de las comunidades de población rural, campesina, indígena, mestiza o afrodescendiente, las entidades territoriales y los turistas, con el fin de que puedan conformar la Red Nacional de Turismo Comunitario, además, capacitados en coaching en liderazgo y competencias sociales.
</t>
  </si>
  <si>
    <t xml:space="preserve">Se espera que expertos nacionales e internacionales, capaciten mediante talleres teórico prácticos e intercambio de experiencias, hasta a 52 líderes de las iniciativas seleccionadas en el marco del proyecto "Apoyo de Iniciativas para el impulso del Turismo Comunitario", en el proceso de estructuración y conformación de una Red de Turismo Comunitario, con el fin de que puedan conformar la Red Nacional de Turismo Comunitario, además, capacitados en coaching en liderazgo y competencias sociales.
</t>
  </si>
  <si>
    <t xml:space="preserve">15 paquetes turisticos estructurados de conformidad con el portafolio de productos turisticosa diseñados. </t>
  </si>
  <si>
    <t xml:space="preserve">La cadena de valor del sector turístico y la comunidad en general de los 14 municipios objeto de estudio. </t>
  </si>
  <si>
    <t xml:space="preserve">Apía, Balboa, Belén de Umbría, Dosquebradas, Guática, La Celia, La Virginia, Marsella, Mistrató, Pereira 
Pueblo Rico 
Quinchía 
Santa Rosa de Cabal 
Santuario
</t>
  </si>
  <si>
    <t xml:space="preserve">La cadena de valor turística y la comunidad de Armenia y Manizales;  y se complementa la oferta del producto turístico Paisaje Cultural Cafetero. 
</t>
  </si>
  <si>
    <t xml:space="preserve">La cadena de valor turística y la comunidad de los 14 municipios del departamento de Risaralda </t>
  </si>
  <si>
    <t>120 establecimientos (alojamientos, agencias de viajes y restaurantes) que integren la oferta turística de los departamentos de Quindío, Caldas, Risaralda y Valle del Cauca.</t>
  </si>
  <si>
    <t>120 Empresarios involucrados y comprometidos sobre la necesidad e importancia de la Calidad como factor diferenciador del servicio, la optimización de los recursos, el desarrollo empresarial, la productividad y competitividad en el mercado. 
Al menos el 85 % de las empresas logran la certificacion  de su sistema de calidad, con base en la norma tecnica sectorial turistica implementada</t>
  </si>
  <si>
    <t>Liberado</t>
  </si>
  <si>
    <t>Desarrollar un diplomado que contenga los diferentes temas que soportan la gestión territorial del turismo, de tal forma que se potencie el  desarrollo turístico regional, como un eje transversal del crecimiento económico y social.</t>
  </si>
  <si>
    <t>Bolívar, Quindío, Bogotá D.C.</t>
  </si>
  <si>
    <t>Bogotá, Cartagena, Armenia</t>
  </si>
  <si>
    <t xml:space="preserve">Gestores del turismo del ámbito departamental y municipal </t>
  </si>
  <si>
    <t>Mejorar las competencias y capacidad de gobierno de 315 entes territoriales, en aras de apoyar la gestión territorial de sus destinos turísticos.</t>
  </si>
  <si>
    <t>Finalizado</t>
  </si>
  <si>
    <t xml:space="preserve"> 
$1.816.000.000</t>
  </si>
  <si>
    <t>Amazonas, Antioquia, Bolivar, Caldas, Caquetá, Casanare Cauca, Córdoba, Cundinamarca, Guainía, Huila, Magdalena, Meta, Nariño, Quindío, Santander, Sucre, San Andres, Tolima, Valle del Cauca</t>
  </si>
  <si>
    <t xml:space="preserve">
Leticia 2, Puerto Nariño 1. Medellín 2, Jerico 1, Jardín 1, Turbo 1, Apartado 1. Cartagena 4. La Dorada 1, Manizales 1, Anserma 1. Florencia 1. Yopal 1. Totoro 1. San Bernardo 4. Choahchí 1, Chía 1, Caqueza 1, Tabio 1. Puerto Inírida 1. Neiva 2, Aipe 1, Campo Alegre 1, Yaguara 1. Taganga 1, Pueblo Viejo 1, Ciénaga 5, Santa Marta 1. Villavicencio 1. San Pablo 1, Iles 1. Pijao 1, Buenavista 1, Calarcá 1, Circasia 1, Filandia 1, La Tebaida 1. Girón 2. Corozal 1, Betulia 1. San Andrés 12. Falán 1, Murillo 1, Ibagué 1, Honda 1. La Cumbre 1, Felidia 1</t>
  </si>
  <si>
    <t>72 instituciones Educativas públicas del país</t>
  </si>
  <si>
    <t xml:space="preserve"> involucrar a 72 I.E. en el Programa Colegios Amigos del Turismo, CAT, que busca integrar a sus planes de estudio, en los niveles de preescolar, educación básica y media, acciones educativas, con contenidos orientados hacia el turismo y el uso creativo del tiempo libre, como eje articulador de su propuesta curricular, atendiendo las particularidades de cada institución educativa y del entorno en el cual se desarrollan; 
Realizar el inventario de las instituciones de educación media  con  articulación para la enseñanza del turismo o con modalidad técnica en turismo.</t>
  </si>
  <si>
    <t>En ejecución</t>
  </si>
  <si>
    <t>Comunidad en general y cadena de  valor del sector turístico</t>
  </si>
  <si>
    <t>Realizar LOS PLANES ESTRATÉGICOS DE DESARROLLO TURÍSTICO en los municipios que integrna la Red Turistica de Pueblos Patrimonio de Colombia</t>
  </si>
  <si>
    <t xml:space="preserve">Liberado </t>
  </si>
  <si>
    <t>Amazonas, Antioquia, Arauca, Atlántico, Bolívar, Boyacá, Caldas, Caquetá, Casanare, Cauca, Cesar, Chocó, Córdoba, Cundinamarca, Guainía, Guaviare, Huila, La Guajira, Magdalena, Meta, Nariño, Norte de Santander, Putumayo, Quindio, Risaralda, San Andrés, Providencia y Santa Catalina, Santander, Sucre, Tolima, Valle del Cauca, Vaupés, Vichada</t>
  </si>
  <si>
    <t>Todas las personas pertenecientes al sector turismo</t>
  </si>
  <si>
    <t xml:space="preserve">Mejoramiento de la competitividad turística mediante la obtención de 5000 licencias para nuevos alumnos en el sector turismo. </t>
  </si>
  <si>
    <t>Ejecución</t>
  </si>
  <si>
    <t>UN (01) ESTABLECIMIENTO DE ALOJAMIENTO Y HOSPEDAJE</t>
  </si>
  <si>
    <t>FORTALECER LOS PROCESOS DE CONSTRUCCIÓN DE SOSTENIBILIDAD DENTRO DEL DESTINO TURÍSTICO PNN OTÚN QUIMBAYA-RISARALDA A TRAVÉS DE LA IMPLEMENTACIÓN Y CERTIFICACIÓN DE UN SISTEMA DE GESTIÓN DE ACUERDO A LA NTS-TS-002 "ESTABLECIMIENTOS DE ALOJAMIENTO Y HOSPEDAJE (EAH) REQUISITOS DE SOSTENIBILIDAD"; APLICADO A UN ESTABLECIMIENTO DE ALOJAMIENTO Y HOSPEDAJE.</t>
  </si>
  <si>
    <t>Leticia, Medellín, Arauca, Barranquilla, Cartagena,Tunja, Manizales, Florencia, Yopal, Popayán, Valledupar, Quibdó, Montería, Bogotá, Puerto Inírida, San José del Guaviare, Neiva, Riohacha, Santa Marta, Villavicencio, Pasto, Cúcuta, Mocoa, Armenia, Pereira, San Andrés, Bucaramanga, Sincelejo, Ibague, Cali, Mitú, Puerto Carreño</t>
  </si>
  <si>
    <t>Prestadores de servicios turísticos</t>
  </si>
  <si>
    <t>ASESORAR Y CERTIFICAR A 700 PRESTADORES DE SERVICIOS TURÍSTICOS PARA MEJORAR LOS ESTÁNDARES DE CALIDAD Y SOSTENIBILIDAD EN LA PRESENTACIÓN DE LOS SERVICIOS TURÍSTICOS OFRECIDOS</t>
  </si>
  <si>
    <t>Entes territoriales, prestadores de servicios turísticos, cadena de valor del sector turístico y comunidad en general</t>
  </si>
  <si>
    <t>CREAR UNA CULTURA TURÍSTICA SOSTENIBLE A NIVEL NACIONAL, A PARTIR DE LA SENSIBILIZACIÓN FRENTE A COMPORTAMIENTOS SUSTENTABLES, A TRAVÉS DE LA DISTRIBUCIÓN DE INFORMACIÓN EN LIBROS Y PACKS DE POSTALES DE MANERA VIRTUAL A NIVEL NACIONAL</t>
  </si>
  <si>
    <r>
      <t xml:space="preserve">Atlántico, Cundinamarca, Valle del Cauca, Bolívar, Norte de Santander, Antiquia, Santander, </t>
    </r>
    <r>
      <rPr>
        <b/>
        <sz val="8"/>
        <rFont val="Futura Std Book"/>
        <family val="2"/>
      </rPr>
      <t>Risaralda</t>
    </r>
    <r>
      <rPr>
        <sz val="8"/>
        <rFont val="Futura Std Book"/>
        <family val="2"/>
      </rPr>
      <t>,  Cauca,  Magdalena, Meta</t>
    </r>
  </si>
  <si>
    <r>
      <t>Barranquilla, Bogotá, Cali, Cartagena, Cúcuta, Medellín, Bucaramanga,</t>
    </r>
    <r>
      <rPr>
        <b/>
        <sz val="8"/>
        <rFont val="Futura Std Book"/>
        <family val="2"/>
      </rPr>
      <t xml:space="preserve"> Pereira,</t>
    </r>
    <r>
      <rPr>
        <sz val="8"/>
        <rFont val="Futura Std Book"/>
        <family val="2"/>
      </rPr>
      <t xml:space="preserve"> Popayán, Santa Marta, Villavicencio</t>
    </r>
  </si>
  <si>
    <t>Policia de turismo</t>
  </si>
  <si>
    <t>Contar con 300 efectivos de la Policía de Turismo con un buen nivel de inglés, que les permita sostener una conversación con turistas de habla inglesa</t>
  </si>
  <si>
    <t xml:space="preserve">Se beneficia cada uno de los destinos, su cadena de valor del sector turístico y la población en general, ya que los destinos se hacen más atractivos para la inversión pública y privada, y con ello se generan más fuentes de empleo en el mediano y largo plazo. 
</t>
  </si>
  <si>
    <t xml:space="preserve">Seis destinos que cumplan con los requisitos de la Norma Técnica Sectorial Colombiana NTS–TS 001-1 “Destino Turístico - Área Turística Requisitos de Sostenibilidad”.
</t>
  </si>
  <si>
    <t>Antioquia; Bolivar; Boyaca; Cundinamarca; Huila; Meta; Putumayo; Quindio; Santander; Tolima</t>
  </si>
  <si>
    <t>Calarcá</t>
  </si>
  <si>
    <t>Agencias de viajes de turismo de aventura</t>
  </si>
  <si>
    <t>Contar con una oferta de turismo de aventura de calidad y competitividad para los turistas nacionales y extranjeros</t>
  </si>
  <si>
    <t>Amazonas; Antioquia; Atlantico; Bolivar; Caldas; Cauca; Cordoba; Cundinamarca; Huila; Magdalena; Meta; Putumayo; Quindio; Risaralda; Santander; Tolima</t>
  </si>
  <si>
    <t>Caldas, Manizales, Villamaria, Quindio, Armenia, Salento, Dosquebradas, pereira</t>
  </si>
  <si>
    <t>Guías de turismo</t>
  </si>
  <si>
    <t>Implementar y certificar 200 guías de turismo con el fin de que  cumplan y culminen los requisitos de las NTS de Guías de Turismo</t>
  </si>
  <si>
    <t xml:space="preserve">AMAZONAS   LA GUAJIRA
ANTIOQUIA   MAGDALENA
ARAUCA   META
ATLANTICO   NORTE DE SANTANDER
BOGOTÁ   NARIÑO
BOLIVAR   PUTUMAYO
BOYACÁ   QUINDIO
CALDAS   RISARALDA
CAQUETA   SAN ANDRES
CASANARE   SAN ANDRES Y PROVIDENCIA
CAUCA   SANTANDER
CESAR   TOLIMA
CHOCO   SUCRE
CORDOBA   VALLE DEL CAUCA
CUNDINAMARCA   VAUPES
GUAINIA   VICHADA
GUAVIARE    
HUILA 
</t>
  </si>
  <si>
    <t>Diferentes mucnicipios a nivel nacional los cuales se determinaran una vexz finalice el proyecto.</t>
  </si>
  <si>
    <t xml:space="preserve">2348 guías de turismo, autoridades locales de turismo y la cadena de valor del sector turístico.
</t>
  </si>
  <si>
    <t xml:space="preserve">Contar con un aplico móvil que permita identificar los guías de turismo acreditados ante el Consejo Profesional de Guías de Turismo por parte de las autoridades locales de turismo y los turistas.
Beneficiar 2348 guías de turismo, entidades territoriales y administrativas para el control del ejercicio de la Guianza turística en el territorio nacional.                                                 
</t>
  </si>
  <si>
    <t>Amazonas; Arauca; Bolivar; Boyaca; Caldas; Cauca; Choco; Cundinamarca; Magdalena; Meta; Quindio; Risaralda; Tolima; Valle del Cauca; Vichada</t>
  </si>
  <si>
    <t>Los parques (PNN) con vocación turística que están incluidos dentro del proyecto son: 
1.    PNN Tayrona (Magdalena)           
2.    PNN Corales (Bolívar)        
3.    PNN Salamanca (Magdalena)     
4.    PNN Chingaza (Cundinamarca y Meta)  
5.    PNN Tuparro (Vichada)      
6.    PNN Amacayacu (Amazonas)       
7.    PNN Nevados (Caldas, Risaralda, Quindío y Tolima) 
8.    PNN Gorgona (Cauca)        
9.    PNN Utría (Chocó)   
10. PNN Uramba (Valle del Cauca)
11. PNN del Cocuy 
12. Valle del Cócora.</t>
  </si>
  <si>
    <t>Realizar las iniciativas productivas en los 12 PNN</t>
  </si>
  <si>
    <t>EL CAIRO
ANSERMANUEVO
ALCALÁ
SEVILLA
CAICEDONIA
PIJAO
BUENA VISTA
CALARCÁ
ARMENIA
MONTENEGRO
QUIMBAYA
FILANDIA
SALENTO
MARSELLA
SANTUARIO
(PLANADAS DE SAN RAFAEL)
PUEBLO RICO
PEREIRA
DOSQUEBRADAS
SANTA ROSA DE CABAL
MANIZALES
VILLA MARÍA
SALAMINA
CHINCHINÁ
BELARCAZAR
AGUADAS</t>
  </si>
  <si>
    <t>Prestadores de servicios turísticos, profesionales del sector y demás actores de la cadena de valor del turismo.</t>
  </si>
  <si>
    <t>20 prestadores de servicios turísticos capacitados frente al manejo de criterios de sostenibilidad en los destinos y mejoramiento de sus capacidades en el manejo del idioma inglés.</t>
  </si>
  <si>
    <t>Amazonas; Antioquia; Atlantico; Bolivar; Caldas; Huila; La Guajira; Magdalena; Quindio; Santander; Sucre</t>
  </si>
  <si>
    <t>Manizales, Armenia</t>
  </si>
  <si>
    <t>prestadores de servicios turísticos, profesionales del sector y demás actores de la cadena de valor del turismo</t>
  </si>
  <si>
    <t xml:space="preserve">Hasta 1100 prestadores de servicios turísticos capacitadas mediante el desarrollo de un programa académico de inglés como segunda lengua con una duración de 5 meses. Hasta 100 prestadores de servicios turísticos capacitados mediante una actividad de inmersión de 23 días para el manejo de inglés como segunda lengua.
</t>
  </si>
  <si>
    <t>Amazonas; Antioquia; Arauca; Atlantico; Bolivar; Boyaca; Caldas; Caqueta; Casanare; Cesar; Choco; Cordoba; Cundinamarca; Guainia; Guaviare; Huila; La Guajira; Magdalena; Meta; Nariño; Norte de Santander; Putumayo; Quindio; Risaralda; Santander; Sucre; Tolima; Valle del Cauca; Vaupes; Vichada</t>
  </si>
  <si>
    <t>La Policía de Turismo, con el aprovisionamiento de herramientas de telecomunicación, para ser utilizados en 163 corredores turísticos seguros</t>
  </si>
  <si>
    <t xml:space="preserve">Proveer con herramientas de telecomunicación a la Policía de Turismo, con destino a 163 corredores turísticos seguros,  para lograr una mayor integración con todo el equipo de trabajo de la red y garantizar la seguridad turística.
</t>
  </si>
  <si>
    <t>AMAZONAS ,LA GUAJIRA ,ANTIOQUIA ,MAGDALENA ,ARAUCA ,META ,ATLANTICO ,NORTE DE SANTANDER ,BOGOTÁ ,NARIÑO ,BOLIVAR ,PUTUMAYO ,BOYACÁ ,QUINDIO ,CALDAS , RISARALDA , CAQUETA , SAN ANDRES , CASANARE ,SAN ANDRES Y PROVIDENCIA ,CAUCA ,SANTANDER ,CESAR ,TOLIMA ,CHOCO ,SUCRE CORDOBA ,VALLE DEL CAUCA ,CUNDINAMARCA ,VAUPES, GUAINIA ,VICHADA ,GUAVIARE ,HUILA</t>
  </si>
  <si>
    <t>La población  y los prestadores de sservicios turisticos de cada corredor turístco regional</t>
  </si>
  <si>
    <t>Identificar problemáticas para definir acciones y compromisos, en pro del desarrollo de la competitividad de los municipios que conforman los corredores.</t>
  </si>
  <si>
    <t>La Victoria, Manizales, Chinchiná, Neira, Pensilvania, La Dorada, Villamaría, Salento, Pereira, Mistrató, Pueblo Rico, Santa Rosa del Cabal, La Virginia.</t>
  </si>
  <si>
    <t xml:space="preserve">Informadores, operadores turísticos y comunidad en general del área de influencia de la ruta. </t>
  </si>
  <si>
    <t>Ruta de aviturismo diseñada e implementada, incluyendo elementos como documento diagnóstico sobre aviturismo, marca de la ruta, 60 informadores y 15 operadores turísticos capacitados, estrategia de sostenibilidad financiera, entre otros; lo que conlleva a un aumento aproximado del 10%en la demanda  de turismo</t>
  </si>
  <si>
    <t>Aguadas, Manizales, Villamaría, Salamina, Aguadas, Apía, Santuario, Santa Rosa de Cabal, Pueblo Rico, Marsella, Pereira, Belén de Umbria, Buenavista, Calarcá, Circasia, Filandia, Salento, Sevilla</t>
  </si>
  <si>
    <t>186 estudiantes de los 113 Colegios Amigos del Turismo</t>
  </si>
  <si>
    <t>186 becas les permitirán a los estudiantes tener acceso a la educación superior.</t>
  </si>
  <si>
    <t>Armenia, Calarcá, Manizales, Salento, Pereira, Circasia, Santa Rosa de Cabal</t>
  </si>
  <si>
    <t>500 prestadores de servicios turísticos implementados</t>
  </si>
  <si>
    <t xml:space="preserve">Amazonas, Antioquia, Arauca, Atlántico, Bolívar, Boyacá, Caldas, Caquetá, Casanare, Cauca, Cesar, Chocó, Córdoba, Cundinamarca, Guainía, Guaviare, Huila, La Guajira, Magdalena, Meta, Nariño, Norte de Santander, Putumayo, Quindio, Risaralda, San Andrés, Providencia y Santa Catalina, Santander, Sucre, Tolima, Valle del Cauca, Vaupés, Vichada
</t>
  </si>
  <si>
    <t xml:space="preserve">Pereira, Calarcá, Buenaventura 
</t>
  </si>
  <si>
    <t>52 asociaciones de turismo comunitario en todo el territorio nacional</t>
  </si>
  <si>
    <t xml:space="preserve">52 emprendimientos de Turismo Comunitario fortalecidos para ofrecer productos turísticos diferenciados, competitivos y sostenibles. 
</t>
  </si>
  <si>
    <t>Amazonas; Antioquia; Boyaca; Caldas; Caqueta; Cundinamarca; Huila; Meta; Putumayo; Quindio; Santander; Tolima; Valle del Cauca</t>
  </si>
  <si>
    <t>SAN GIL, MEDELLÍN, BELLO, TÁMESIS, PUERTO TRIUNFO, SANTA FE DE ANTIOQUIA, SABANETA, BOGOTÁ, TOBIA, GUASCA, GUATAVITA, COACHI, LA VEGA, SUESCA, SOPÓ, ZIPAQUIRÁ, GUADUAS, NIMAIMA,QUEBRADANEGRA, VENECIA,UTICA, VILLETA, TOCANCIPÁ, YUGUARÁ, NEIVA, SAN AGUSTÍN, PAICOL, ARMENIA, SALENTO, VILLA DE LEYVA, BARICHARA, FLORIDABLANCA, CURITI, PARAMO, IBAGUE, MELGAR, CALI, LETICIA, MOCOA, SIBUNDOY, CUBARRAL, VILLAVICENCIO, FLORENCIA, LA MONTAÑITA, MANIZALES, RIOSUCIO</t>
  </si>
  <si>
    <t xml:space="preserve">150 agencias de viajes operadoras de turismo de aventura, cadena de valor del sector turístico y la comunidad en general.
</t>
  </si>
  <si>
    <t xml:space="preserve">Hasta 150 agencias de viajes operadoras de turismo de aventura certificadas en la NTS de turismo aventura que apliquen (NTS-AV-010,  NTS-AV-011, NTS-AV-012, NTS-AV-013, NTS-AV-014 y NTS-AV-015) y su posterior seguimiento en los dos años inmediatamente seguidos al otorgamiento de la certificación.
</t>
  </si>
  <si>
    <t>En ejcución</t>
  </si>
  <si>
    <t>[Quindío] Armenia; [Caldas] Manizales; [Risaralda] Pereira;  [Valle del Cauca]</t>
  </si>
  <si>
    <t xml:space="preserve">Son 5000 verificaciones, 2500 presenciales y 2500 virtuales a nivel nacional </t>
  </si>
  <si>
    <t xml:space="preserve">Cinco mil prestadores de servicios turísticos verificados en las Normas Técnicas Sectoriales de obligatorio cumplimiento.
Implementación de controles y sanciones a que haya lugar.
</t>
  </si>
  <si>
    <t>[Quindío] Armenia; [Caldas] Manizales; [Risaralda] Pereira</t>
  </si>
  <si>
    <t xml:space="preserve">Se benefician hasta 300 miembros de la Policía de Turismo, que serán capacitados en el idioma inglés, alcanzando el nivel A2.
</t>
  </si>
  <si>
    <t xml:space="preserve">300 efectivos pertenecientes a la Policía de Turismo alcanzando el nivel A2 del idioma inglés, capaces de comprender los puntos principales de textos y desenvolverse en la mayor parte de las situaciones que pueden surgir durante la atención a los turistas extranjeros en los diferentes destinos de Colombia.
</t>
  </si>
  <si>
    <t xml:space="preserve">Se beneficia cada uno de los destinos, su cadena de valor del sector turístico, y la población en general.
</t>
  </si>
  <si>
    <t>Realizar la auditoria de certificación y de mantenimiento de la certificación virtual hasta para 600 prestadores de servicios turísticos pertenecientes a los 12 corredores turísticos en las normas técnicas sectoriales de turismo sostenible.</t>
  </si>
  <si>
    <t>[Caldas]Manizales, La Dorada[Risaralda] Pereira, Puerto Rico [Quindío]Armenia, Montenegro, Quimbaya; [Valle del Cauca] Asermanuevo</t>
  </si>
  <si>
    <t xml:space="preserve">De manera directa los prestadores de servicios turísticos certificados, e indirectamente las regiones y la población a la que pertenecen prestadores certificados, así como la cadena de valor de la industria turística. 
</t>
  </si>
  <si>
    <t xml:space="preserve">Hasta 600 prestadores de servicios turísticos certificados virtualmente en la Norma Técnica Sectorial de Sostenibilidad que le corresponde.
</t>
  </si>
  <si>
    <t>Apoyo a la implementación de la norma técnica sectorial NTS USNA 007 norma sanitaria de manipulación de alimentos a hasta 150 restaurantes turísticos</t>
  </si>
  <si>
    <t>Apoyar, asesorar y realizar seguimiento a la implementación de la norma técnica sectorial NTS USNA 007 norma sanitaria para la manipulación de alimentos para hasta 150 restaurantes turísticos, de modo que se garantice el cumplimiento de los requisitos de la norma</t>
  </si>
  <si>
    <t>Risaralda, Quindio</t>
  </si>
  <si>
    <t>[Risaralda] Santa Rosa de Cabal; [Quindío]Filandia, Armenia, Salento</t>
  </si>
  <si>
    <t xml:space="preserve">De manera directa el segmento de la gastronomía de la cadena de la industria turística, a través de los 150 restaurantes turísticos que implementaran la Norma Técnica  Sectorial USNA 007, y consecuentemente, la cadena de valor en general que mejora la oferta turística y por ende su calidad.
</t>
  </si>
  <si>
    <t xml:space="preserve">Desarrollo de competencias y cumplimiento de los requisitos de la Norma Técnica Sectorial NTS USNA 007 en 150 restaurantes turísticos, con el fin de promover la certificación e incrementar el número de restaurantes certificados, que a la fecha registra solo 6  a nivel nacional en las Normas Técnicas voluntarias para la industria gastronómica, frente a 1.065 inscritos en el RNT (a diciembre de 2016). 
</t>
  </si>
  <si>
    <t>Contratado</t>
  </si>
  <si>
    <t>Quindio; Risaralda</t>
  </si>
  <si>
    <t>Salento, Riohacha, Pereira</t>
  </si>
  <si>
    <t xml:space="preserve">Se benefician los prestadores de servicios turísticos, profesionales del sector y demás actores de la cadena de valor del turismo.
</t>
  </si>
  <si>
    <t>Hasta 4.275 prestadores de servicios turísticos y personal vinculado al sector, capacitadas mediante el desarrollo de un programa académico de inglés como segunda lengua con una duración de 5 meses.</t>
  </si>
  <si>
    <t>Liquidado</t>
  </si>
  <si>
    <t>Prestar los servicios para la asistencia técnica y acompañamiento a 50 instituciones educativas del país, de tal forma que permita involucrarlas en el programa colegio amigos del turismo, CAT, que busca integrar a sus planes de estudio, en los niveles de preescolar, educación básica y media, acciones educativas, con contenidos orientados hacia el turismo y el uso del tiempo libre, como eje articulador de su propuesta curricular, atendiendo las particularidades de cada institución educativa y del entorno en el cual se desarrollan</t>
  </si>
  <si>
    <t>Caldas, Quindío, Risaralda, Valle del Cauca</t>
  </si>
  <si>
    <t xml:space="preserve"> Aguadas, Villamaría, Salamina;  Buenavista, Calarca, Filandia. Salento; Quimbaya,  Santuario, Santa Rosa de Cabal, Marsella,  Sevilla
</t>
  </si>
  <si>
    <t xml:space="preserve">Instituciones educativas que forman parte del programa CAT, estudiantes, educadores y demás actores de la cadena de valor del turismo.  </t>
  </si>
  <si>
    <t xml:space="preserve">La ejecución de este proyecto busca además de dar cumplimiento a la Ley que 50 Instituciones Educativa de Carácter Público incluyan el turismo de manera transversal en su PEI para que los niños vean desde las aulas la importancia del turismo para su desarrollo personal, profesional, así como el de su familia y su región.   </t>
  </si>
  <si>
    <t>Implementar la norma técnica sectorial colombiana NTS TS 001-1 "Destino turístico - área turística requisitos de sostenibilidad" en un área turística delimitada que se establezca dentro de cinco destinos turísticos pertenecientes a los doce corredores turísticos, previo diagnóstico de cada uno de los destinos.</t>
  </si>
  <si>
    <t xml:space="preserve">Se beneficia cada uno de los destinos, su cadena de valor del sector turístico y la comunidad en general. 
</t>
  </si>
  <si>
    <t xml:space="preserve">Cinco destinos pertenecientes a los doce corredores turísticos regionales que cumplan con los requisitos de la Norma Técnica Sectorial Colombiana NTS–TS 001-1 “Destino Turístico - Área Turística Requisitos de Sostenibilidad”.
</t>
  </si>
  <si>
    <t>Diseñar e implementar las rutas de aviturismo para los andes orientales y el suroccidente colombiano.</t>
  </si>
  <si>
    <t>No aplica según la priorización realizada hasta el momento</t>
  </si>
  <si>
    <t xml:space="preserve">Se beneficia la cadena de valor turística y la comunidad de Valle del Cauca, Cauca, Nariño, Cundinamarca, Boyacá, Tolima y Huila.  
</t>
  </si>
  <si>
    <t xml:space="preserve">
Rutas de Avisturismo diseñadas e implementadas, incluyendo elementos como documento diagnóstico sobre aviturismo, marca de la ruta, 100 informadores y 30 operadores turísticos capacitados, entre otros; lo que conllevaría a un aumento aproximado del 10% en la demanda de turistas.
</t>
  </si>
  <si>
    <t>Implementar un esquema de formación integral, dirigida a las comunidades afrocolombianas, raizales y palenqueras orientado a fortalecer el desempeño empresarial y la prestación de servicios turísticos, convirtiendo a estas comunidades prestadores de servicios turísticos de calidad para la región.</t>
  </si>
  <si>
    <t xml:space="preserve">15 Comunidades Negras, Afrocolombianos, Raizales y Palenqueras, la cadena de valor del sector turístico y la comunidad en general. 
</t>
  </si>
  <si>
    <t xml:space="preserve">225 personas formadas en desempeño empresarial y prestación de servicios turísticos con enfoque diferencial, hasta 15 personas por cada comunidad.
</t>
  </si>
  <si>
    <t>[Caldas] Aguadas, Villamaría, Salamina;[Quindío] Buenavista, Calarca, Sircacia, Filandia. Salento; Quimbaya, [Risaralda] Apía, Santuario, Santa Rosa de Cabal, Pueblo Rico, Marsella, Pereira Belén de Umbria [Valle del Cauca] Sevilla</t>
  </si>
  <si>
    <t xml:space="preserve">Instituciones educativas que forman parte del programa CAT, estudiantes, educadores y demás actores de la cadena de valor del turismo.  
</t>
  </si>
  <si>
    <t xml:space="preserve">Diseño e implementación de procedimientos para la evaluación de resultados y formulación de indicadores.
Diseño e implementación del Método e Instructivo para la formulación de planes de mejoramiento continuo. 
Bibliografía mínima para ser consultada por estudiantes y profesores de las IE que hagan parte del programa Colegios Amigos del Turismo.
</t>
  </si>
  <si>
    <t>[Valle del Cauca]  El Cairo, Alcalá, Sevilla, Caicedonia; [Quindío] Pijao, Buena Vista, Calarcá, Armenia, Montenegro, Quimbaya, Filandia, Salento; [Risaralda] Santuario, Pueblo Rico, Pereira, Dosquebradas, Santa Rosa de Cabal; [Caldas] Manizales, Villa María, Salamina, Chinchiná, Belarcazar, Aguadas.</t>
  </si>
  <si>
    <t xml:space="preserve">284 municipios integrados a los doce (12) corredores turísticos y su población, y la cadena de valor de la industria turística de Colombia.
</t>
  </si>
  <si>
    <t xml:space="preserve">Doce (12) guiones temáticos turísticos diseñados y 2400 guiones temáticos turísticos impresos.
</t>
  </si>
  <si>
    <t>[Quindio] riosucio ; [Caldas] Armenia.</t>
  </si>
  <si>
    <t xml:space="preserve">Hasta 50 agencias de viajes que operan turismo aventura a nivel nacional, la cadena de valor del sector turístico y la comunidad en general. 
</t>
  </si>
  <si>
    <t xml:space="preserve">Hasta 50 agencias de viajes que operan turismo aventura a nivel nacional, que hayan recibido asesoría presencial y asistencia técnica para que cumplan eficazmente con los requisitos establecidos en la NTS AV010, NTS AV011, NTS AV012, NTS AV013, NTS AV014 o NTS AV015, según les corresponda.
</t>
  </si>
  <si>
    <t xml:space="preserve">[Valle del Cauca]  El Cairo, Alcalá, Sevilla, Caicedonia; [Quindío] Pijao, Buena Vista, Calarcá, Armenia, Montenegro, Quimbaya, Filandia, Salento; [Risaralda] Santuario, Pueblo Rico, Pereira, Dosquebradas, Santa Rosa de Cabal; [Caldas] Manizales, Villa María, Salamina, Chinchiná, Belarcazar, Aguadas.
</t>
  </si>
  <si>
    <t xml:space="preserve">Se benefician los municipios que conforman los corredores turísticos, entes territoriales y demás actores pertenecientes a la cadena de valor del turismo. 
</t>
  </si>
  <si>
    <t xml:space="preserve">El proyecto pretende identificar la realidad turística de los corredores, así como sus fortalezas y potencialidades para el desarrollo de la actividad turística a través de los componentes ambientales, sociales, culturales y económicos de los territorios. De esta manera, el proyecto busca el desarrollo sostenible y competitivo de los municipios que integran cada corredor turístico regional
</t>
  </si>
  <si>
    <t>Aguadas, Manizales, Villamaría, Salamina, Buenavista, Calarcá, Circasia, Filandia, Salento, Quimbaya, Apía, Santuario, Santa Rosa de Cabal, Pueblo Rico, Marsella, Pereira, Belén de Umbria, La Cumbre, Sevilla</t>
  </si>
  <si>
    <t xml:space="preserve">100 estudiantes de los Colegios Amigos del Turismo, para adelantar estudios de pregrado en programas turísticos, distribuidos de la siguiente manera:
</t>
  </si>
  <si>
    <t xml:space="preserve">Acceso a programas de Educación Superior a 100 bachilleres académicamente destacados, que terminen sus estudios de Educación Secundaria en Instituciones Educativas Públicas vinculadas al programa Colegios Amigos del Turismo. 
</t>
  </si>
  <si>
    <t xml:space="preserve">En ejecucion </t>
  </si>
  <si>
    <t>Santa Rosa de Cabal, Pereira, La Dorada, Cali, Buga</t>
  </si>
  <si>
    <t>Prestadores de servicios turisticos en 40 ciudades/ municipios</t>
  </si>
  <si>
    <t>Hasta 5850 personas vinculadas al sector turismo en 40 cuidades, capacitadas en servicio al cliente , como apoyo al fortalecimiento de sus competencias laboralres</t>
  </si>
  <si>
    <t>Arauca, Barichara, Cartago, Ciénaga, Cocuy, Filandia, Inírida Guainía, Jardín, Jericó, Melgar, Mitú, Monguí, Puerto Carreño, Puerto Nariño, San Andres Islas, San Jose del Guaviare, Santa Rosa de Cabal, Socorro, Usiacurí.</t>
  </si>
  <si>
    <t>1500 personas vinculadas al sector turismo</t>
  </si>
  <si>
    <t>Capacitar hasta 1350 personas en el idioma inglés, vinculadas al sector turismo a nivel nacional.</t>
  </si>
  <si>
    <t>AD1-FNTP-117-2016</t>
  </si>
  <si>
    <t>Amazonas, Antioquia, Arauca, Atlántico, Bolívar, Boyacá, Caldas, Caquetá, Casanare, Cauca, Cesar, Chocó, Córdoba, Cundinamarca, Guainía, Guaviare, Huila, La Guajira, Magdalena, Meta, Nariño, Norte de Santander, Putumayo, Quindio, Risaralda, San Andrés, Providencia y Santa Catalina, Santander, Sucre, Tolima, Valle del Cauca, Vaupés, Vichada</t>
  </si>
  <si>
    <t>Leticia, Medellín, Arauca, Barranquilla, Cartagena,Tunja, Manizales, Florencia, Yopal, Popayán, Valledupar, Quibdó, Montería, Bogotá, Puerto Inírida, San José del Guaviare, Neiva, Riohacha, Santa Marta, Villavicencio, Pasto, Cúcuta, Mocoa, Armenia, Pereira, San Andrés, Bucaramanga, Sincelejo, Ibague, Cali, Mitú, Puerto Carreño</t>
  </si>
  <si>
    <t>Población y los prestadores de servicios turísticos de cada corredor turístico regional</t>
  </si>
  <si>
    <t>Identificar problemáticas para definir acciones y compromisos, en pro del desarrollo de la competitividad de los municipios que conforman los corredores</t>
  </si>
  <si>
    <t>AD1-FNTP-148-2016</t>
  </si>
  <si>
    <t>San Andres, Providencia, Mahates, Pueblo Bello, Urumita, Santa Marta, Luruaco, Riohacha, Juan de Acosta, Galapa, San Onofre, Santa Cruz de Lórica, San Bernardo del Viento, Necoclí, Acandí, Nuquí, La Macarena, Puerto López, Ejanias, Casanare, Arauca, Arauquita, Saravena, Inirida, Mitú, San José del Guaviare, Puerto Carreño, Pitalito, Palestina, Bogotá, Samaná, Sesquilé,Gutierrez, Chaparral, Calaraca, Pereira, El Carmen de Chucurí, Salazar de las Palmas, Leticia, Buena Aventura, Inza, Silvia, San José del Fragua, Ipiales, San Juan de Pasto, Puerto Caicedo, Mocoa, El Enacano, Montañita</t>
  </si>
  <si>
    <t>52 asociaciones de turismo comunitario</t>
  </si>
  <si>
    <t>52 emprendimientos de Turismo Comunitario fortalecidos para ofrecer productos turísticos diferenciados, competitivos y sostenibles</t>
  </si>
  <si>
    <t>Se benefician hasta 300 miembros de la Policía de Turismo, que serán capacitados en el idioma inglés, alcanzando el nivel B1</t>
  </si>
  <si>
    <t xml:space="preserve">300 efectivos pertenecientes a la Policía de Turismo alcanzando el nivel B2 del idioma inglés, capaces de comprender los puntos principales de textos y desenvolverse en la mayor parte de las situaciones que pueden surgir durante la atención a los turistas extranjeros en los diferentes destinos de Colombia.
</t>
  </si>
  <si>
    <t>FNTP-256-2017</t>
  </si>
  <si>
    <t>Antioquia; Bolivar; Boyaca; Cordoba; Cundinamarca; Huila; Magdalena; Meta; Nariño; Quindio; Risaralda; San Andres; Santander; Valle del Cauca</t>
  </si>
  <si>
    <t>ARMENIA, MEDELLÍN, CALI, PASTO, BOGOTÁ, VILLAVICENCIO, PAIPA, BUCARAMANGA, CARTAGENA, SAN ANDRÉS, RIOHACHA, SANTA MARTA, NEIVA Y PEREIRA</t>
  </si>
  <si>
    <t>Hasta 420 prestadores de servicios turisticos</t>
  </si>
  <si>
    <t xml:space="preserve">Capacitar y sensibilizar hasta 420 personas  en temas de discapacidad, accesibilidad y turismo accesible en 14 Ciudades </t>
  </si>
  <si>
    <t>100 profesores de ingles pertenecientes a Colegios Amigos del Turismo</t>
  </si>
  <si>
    <t xml:space="preserve">Hasta 100 profesores de inglés de Colegios Amigos del Turismo, capacitados en el idioma inglés, mediante inmersión con formadores nativos.
</t>
  </si>
  <si>
    <t>Precontractual</t>
  </si>
  <si>
    <t xml:space="preserve">Se benefician 45 guías turísticos, prestadores de servicios turísticos, profesionales del sector, y la comunidad en general que se encuentra en el corredor turístico del PCC. 
</t>
  </si>
  <si>
    <t xml:space="preserve">Cuarenta y cinco (45) guías turísticos del PCC, Capacitados en el idioma inglés hasta el Nivel B2, con diversas competencias relacionadas con habilidades comunicativas de: habla-escucha, lectura y escritura del idioma inglés.
</t>
  </si>
  <si>
    <t xml:space="preserve">100 estudiantes de los Colegios Amigos del Turismo, para adelantar estudios de pregrado en programas turísticos, distribuidos de la siguiente manera:
- Profesional: 20 cupos
- Tecnológico: 40 cupos
- Técnico: 40 cupos
</t>
  </si>
  <si>
    <t xml:space="preserve">En ejecución </t>
  </si>
  <si>
    <t xml:space="preserve">Se beneficia cada uno de los 3 destinos (Lago de Tota, Sandoná y Cuenca Alta del Río Otún), su cadena de valor del sector turístico y la comunidad en general. 
</t>
  </si>
  <si>
    <t xml:space="preserve">Tres destinos (Lago de Tota, Sandoná y Cuenca Alta del Río Otún) ubicados dentro de los doce corredores turísticos regionales, que cumplan con los requisitos de la Norma Técnica Sectorial Colombiana NTS–TS 001-1 “Destino Turístico - Área Turística Requisitos de Sostenibilidad”.
</t>
  </si>
  <si>
    <t>Realizar jornada de capacitación, coaching en liderazgo e intercambio de conocimientos con hasta 52 líderes de las iniciativas seleccionadas en el marco de la convocatoria "Impulso al Turismo Comunitario de Colombia", con el fin de estructurar la Red Nacional de Turismo Comunitario</t>
  </si>
  <si>
    <t>A la fecha no se han confirmado los municipios de impacto</t>
  </si>
  <si>
    <t>Aunar esfuerzos humanos, administrativos, financieros y de asistencia técnica para la adecuación del Centro de ferias y exposiciones Expoferias de Manizales</t>
  </si>
  <si>
    <t>turismo MICE, eventos, congresos y convenciones, 397.466 habitante de Manizales y poblaciones cercanas</t>
  </si>
  <si>
    <t xml:space="preserve">Remodelación del Centro Expoferias, lo cual contempló las siguientes actividades: construcción de pavimentos de parqueaderos (1.072 m2 aproximadamente), renovación del mall de comidas y baños, cambio de pisos, ampliación del pabellón central, estructura metálica (47.000 kg aproximadamente), cubierta en teja metálica (1.375 m2 aproximadamente), acondicionamiento acústico, plaquetas para plazoleta (3.960 m2 aproximadamente), pavimentos en concreto (122 m2 aproximadamente), instalaciones eléctricas e hidráulicas, redes de voz, redes de datos y obras complementarias.  </t>
  </si>
  <si>
    <t>Aunar esfuerzos humanos, administrativos, financieros, jurídicos y de asistencia técnica para realizar las obras complementarias y puesta en funcionamiento del teleférico eco parque Los Yarumos – camino de la palma entre el sector de cable plaza y el eco parque de Yarumos en el municipio de Manizales, para promover su desarrollo y proyección como destino turístico a nivel nacional e internacional</t>
  </si>
  <si>
    <t>Visitantes y 397.466 habitantes de la ciudad de Manizales y poblaciones cercanas</t>
  </si>
  <si>
    <t>Realizar las obras complementarias que permitan habilitar y poner en funcionamiento el Cable Aéreo entre el sector de Cable Plaza y el Ecoparque los Yarumos. El proyecto contempla la ejecución de las siguientes actividades: reparación del sistema electromecánico, reparación de las cabinas, reforzamiento del sistema de tracción, construcción de la plataforma de nivelación, entre otras.</t>
  </si>
  <si>
    <t>En liquidación</t>
  </si>
  <si>
    <t>Municipio de Chinchiná (51.280 habitantes), sector turismo cultural y paisaje cultural cafetero.</t>
  </si>
  <si>
    <t>Estudios y diseños para la recuperación y adecuación de un inmueble que es patrimonio urbano y arquitectónico, generando un espacio útil para el desarrollo cultural, patrimonial, turístico y económico en el territorio.</t>
  </si>
  <si>
    <t>turismo MICE, eventos, congresos y convenciones, 2’420.114 habitantes de Cali y poblaciones cercanas</t>
  </si>
  <si>
    <t>• Acabados, parqueaderos y obras complementarias.
• Acabados acústicos, instalaciones eléctricas y de aire acondicionado de los salones Meléndez, Comisiones y Prensa.
• Dotación de mobiliario para el salón Meléndez.</t>
  </si>
  <si>
    <t>Visitantes y 22,307 habitantes del municipio de aguadas y poblaciones cercanas</t>
  </si>
  <si>
    <t xml:space="preserve">construcción de la Fonda Arriera, la cual contempló zonas para el desarrollo de actividades turísticas y culturales, plazoleta para equinos, acceso peatonal y vehicular, acceso a la plazoleta, Punto de Información Turística, espacios de estar, cafetería, tienda artesanal, zona de administración, batería de baños, salón de reuniones y sala para exhibición de objetos de la cultura arriera.  </t>
  </si>
  <si>
    <t>Viistantes y habitantes de los municipios de Jardín, Jericó, Santa Fé de Antioquia, Aguadas, San Miguel delas Guaduas, Ciénaga , El Socorro y Guadalajara de Buga</t>
  </si>
  <si>
    <t>implementación, fabricación, suministro e instalación de las señales peatonales de los Pueblos Patrimonio</t>
  </si>
  <si>
    <t>Municipio de Buenaventura 423.927 habitantes y sector turismo cultural.</t>
  </si>
  <si>
    <t>Realizar la renovación y transformación integral de la plaza de mercado José Hilario López de Buenaventura, a través del reforzamiento estructural, redistribución y adecuación de los 86 módulos de venta de carnes, frutas, pescados y verduras, reubicación de cocinas y zonas de comida, construcción de cuartos fríos y bodegas.</t>
  </si>
  <si>
    <t>pendiente reprogramación de obra</t>
  </si>
  <si>
    <t>Visitantes y 978.182 habiatntes del departamento de Risaralda, turismo turismo ecológico, de aventura y naturaleza de las regiones</t>
  </si>
  <si>
    <t>Mediante el convenio vigente con Fontur se han apoyan las actividades de: construcción planta de tratamiento de aguas residuales, construcción edificio de acceso, construcción Bioregión Sabana Africana Etapa II (incluyendo exhibidores del león y suricatas), Bosques Andinos, restaurante Plaza Interior, y consolidación de los hábitats para papiones, watusis, y jirafas.</t>
  </si>
  <si>
    <t>turismo MICE, eventos, congresos y convenciones, 2,5 millones de habitantes de Cali y poblaciones cercanas</t>
  </si>
  <si>
    <t xml:space="preserve">Corregimiento de San Cipriano, Municipio de Buenaventura 290.457 habitantes, sector turismo de naturaleza y turismo étnico (comunidades afrodescendientes).   </t>
  </si>
  <si>
    <t>Mejorar las condiciones de acceso de los turistas a los diferentes atractivos naturales que posee el corregimiento de San Cipriano y brindar unas condiciones óptimas durante el recorrido.</t>
  </si>
  <si>
    <t>Viistantes y habitantes de los habitantes de los departamento de Risaralda, Caldas, Quindío y Valle del Cauca</t>
  </si>
  <si>
    <t>El proyecto contempló el suministro, producción/fabricación e instalación de 593 señales; de las cuales 372 fueron señales viales y 221 peatonales para 51 municipios pertenecientes al Paisaje Cultural Cafetero. Para las señales peatonales se usaron señales tipo: mogadores medianos y pequeños, placas históricas, banderas peatonales y paneles horizontales y para las señales viales  se utilizaron señales tipo: bandera, bandera con lama y tipo H.</t>
  </si>
  <si>
    <t>Municipio de Pereira y su área metropolitana (978.182 habitantes),  sector turismo Mice y región Paisaje cultural cafetero.</t>
  </si>
  <si>
    <t>Construcción de un Centro de Convenciones de un área aproximada de 6.645 metros cuadrados distribuidos así: Tendrá un gran salón de aproximado de 1.528 metros cuadrados, con una capacidad máxima de 2000 personas, aislamientos acústicos y sus servicios complementarios como son: cocina, camerinos, baños, salones de comisiones, hall y servicios complementarios.</t>
  </si>
  <si>
    <t>Obras para la recuperación y adecuación de un inmueble que es patrimonio urbano y arquitectónico, generando un espacio útil para el desarrollo cultural, patrimonial, turístico y económico en el territorio.</t>
  </si>
  <si>
    <t>Contratación</t>
  </si>
  <si>
    <t>Municipio de Salento (7.115 habitantes), sector turismo histórico - cultural y corredor paisaje cultural cafetero.</t>
  </si>
  <si>
    <t>Se realizará de la demolición de 960 m2 del predio de la Alcaldía de Salento, se construirán 1.262,67 m2, distribuidos así: 
• Sótano (548,79 m2): Se construirán 19 cocinas (10 de ellas con sistema de extracción), batería sanitaria (incluye baño para personas discapacitadas), cuarto de servicios generales, planta eléctrica, cuarto de aseo y cuarto frío. Adicionalmente, cuenta con área de circulación, plataforma de servicio. El acceso a este nivel será por la carrera 7. 
• Primer piso (530,22 m2): Se desarrollarán 56 locales comerciales para artesanos; 3 locales comerciales para venta de fruta y 2 locales comerciales para dulcerías. El acceso a este nivel será por la calle 6. 
• Segundo Piso (183,66 m2): Se construirá un salón múltiple para eventos y exposiciones. 
La cimentación y los muros de contención se realizarán en concreto, sin embargo, la estructura predominante del inmueble será en madera y los muros en bahareque con el fin de mantener el método constructivo que predomina en el municipio.</t>
  </si>
  <si>
    <t>Municipio de Pereira, su área metropolitana (978.182 habitantes), sector turismo de naturaleza y Paisaje Cultural Cafetero.</t>
  </si>
  <si>
    <t>• Construcción de cuatro (4) Miradores en la Serranía del Alto del Nudo, con piso y pérgolas de madera y su componente paisajístico, con área aproximada de 122 m2, cada uno.
• Construcción e instalación de la señalización.</t>
  </si>
  <si>
    <t>Este es un proyecto que generaría un beneficio a nivel nacional y en todos los sectores turísticos, dado que los proyectos serán desarrollados en todo el país.</t>
  </si>
  <si>
    <t>Garantizar que la ejecución de los proyectos de infraestructura turística diseñados por el MinCIT y los presentados por los entes territoriales, cuenten con la integridad de la información desde el punto de vista técnico, es decir proyecto arquitectónico y detalles, técnicos de ingeniería de detalle y presupuestales completos, para que no se presenten inconsistencias ni sobrecostos en la ejecución de las obras.</t>
  </si>
  <si>
    <t>En liberación de recursos</t>
  </si>
  <si>
    <t>Municipio de Filandia (7.147 habitantes) y sector turismo cultural y de naturaleza.</t>
  </si>
  <si>
    <t>Construir la tercera etapa del Ecoparque Mirador Colina Iluminada, en el municipio de Filandia - Quindío, la cual consta de una plazoleta de 755 m2 como zona de urbanismo, donde se implantarán 6 Bohíos (Construcción rústica de troncos o ramas de árbol) de 65 m2 c/u y una batería de baños, un sendero en adoquín de 410 m2 y suministro, fabricación e instalación de 35 señales interpretativas.</t>
  </si>
  <si>
    <t>Habitantes y visitantes del municipio de Bahía Málaga, Bahía Solano, San Andrés y Providencia  y sector turismo náutico.</t>
  </si>
  <si>
    <t>Suministro e instalación de 4 cámaras hiperbáricas en los municipios de San Andrés, Providencia, Bahía Solano y Bahía Málaga</t>
  </si>
  <si>
    <t>Municipio de Cali, (2.5 millones de habitantes) y sector turismo histórico-cultural.</t>
  </si>
  <si>
    <t>Realizar la rehabilitación y construcción de la etapa No. 4 y 5 del proyecto Centro de danza y coreografía del Valle del Cauca La Licorera del Valle, que consiste en la intervención del gran espacio público paralelo al rio Cali, que reactiva la relación (Ciudad-rio) y dota el CCV con un gran lugar de esparcimiento ciudadano. Como complemento a esta actividad está proyectado un escenario al aire libre y espacios dotados adecuadamente para la gastronomía.</t>
  </si>
  <si>
    <t>Pre contractual</t>
  </si>
  <si>
    <t>Objetivo del proyecto</t>
  </si>
  <si>
    <t>Promoción De Santiago De Cali En El Marco Del Festival Salsa Y Sabor 2017 Durante Los Días Que Se Realiza El Festival Mundial De Salsa Cali 2017</t>
  </si>
  <si>
    <t>Realizar Un Evento Gastronómico En Santiago De Cali De Escala Internacional En El Marco Del Festival Mundial De La Salsa.</t>
  </si>
  <si>
    <t>Alcaldía de Santiago de Cali - Secretaria de Cultura y Turismo</t>
  </si>
  <si>
    <t>Poblacion de  Cali</t>
  </si>
  <si>
    <t>El viaje de familiarización con 16 periodistas nacionales generará free press del Festival de Salsa y Sabor en el marco del Festival de Salsa 2017, lo que tendrá como resultado posicionar a nivel nacional la gastronomía tradicional y popular de Cali potenciando su estrecha relación con el cluster de la salsa. Diversificación de la oferta turística alrededor de la salsa</t>
  </si>
  <si>
    <t>Diseño E Implementación De Una Estrategia De Comercialización Para El Nuevo Producto Turístico "Buga, Una Espiral De Tiempo" Del Pueblo Patrimonio De Guadalajara De Buga</t>
  </si>
  <si>
    <t>Diseñar E Implementar Una Estrategia De Comercialización Para El Producto Turístico "Buga, Una Espiral De Tiempo".</t>
  </si>
  <si>
    <t>Guadalajara De Buga</t>
  </si>
  <si>
    <t>Poblacion de  Guadalajara De Buga</t>
  </si>
  <si>
    <t xml:space="preserve">Incrementar en 10% el numero de turistas que visitan la región, Aumentar un 10% las ventas reportadas por los prestadores de servicios turísticos de la localidad 
 </t>
  </si>
  <si>
    <t>Promoción Del Destino Turístico En El Marco De La Celebración De La 62 Feria De Manizales</t>
  </si>
  <si>
    <t>Promocionar El Destino Turístico Ciudad De Manizales En El Marco De La Celebración De La 62 Feria Anual, Patrimonio Cultural De La Nación En El Corazón Del Paisaje Cultural Cafetero, En Medios Impresos, Radiales Y Espacios De Televisión, Entre Noviembre De 2017 Y Enero De 2018.</t>
  </si>
  <si>
    <t>Alcaldía Municipal de Manizales - Instituto de cultura y Turismo</t>
  </si>
  <si>
    <t>Poblacion de  Manizales</t>
  </si>
  <si>
    <t xml:space="preserve">El resultado busca dinamiza el sector económico de la ciudad, es el momento del año donde los hoteles tienen su mayor ocupación, Dicho evento se considera como un espacio propicio para realizar las acciones de promoción de nuestro patrimonio cultural y los atractivos turísticos de la ciudad,   contribuyendo además a dinamizar la economía de nuestra ciudad en los sectores: hotelero, de transporte, bares, discotecas, restaurantes, operadoras de turismo receptivo, agencias de viajes,  aerolíneas y el comercio en general, por el alto número de turistas que convergen de diversas regiones del país y de diferentes países del mundo;  además de reactivar la mano de obra directa e indirecta y de nuevos servicios. </t>
  </si>
  <si>
    <t>Participación De Los Departamentos De  Antioquia, Atlántico, Bolívar, Boyacá, Caldas, Casanare, Cauca,  Cesar, Córdoba, Cundinamarca, Huila, Magdalena, Meta, Nariño, Quindío, Risaralda, San Andrés, Santander, Sucre, Tolima Y Valle Del Cauca En La Vitrina Turística De Anato 2016</t>
  </si>
  <si>
    <t>Promocionar La Oferta Turística De Colombia A Través De La Participación En La Vitrina Turística De Anato 2016, De Los Departamentos De Antioquia, Atlántico, Bolivar, Boyacá, Caldas, Casanare, Cauca, Cesar, Córdoba, Cundinamarca, Huila, Magdalena, Meta, Nariño, Quindío, Risaralda, San Andrés, Santander, Sucre, Tolima Y Valle Del Cauca.</t>
  </si>
  <si>
    <t>Antioquia; Atlantico; Bolivar; Boyaca; Caldas; Casanare; Cauca; Cesar; Cordoba; Cundinamarca; Huila; Magdalena; Meta; Nariño; Quindío; Risaralda; San Andrés Y Providencia; Santander; Sucre; Tolima; Valle Del Cauca</t>
  </si>
  <si>
    <t>Poblacion de  Antioquia; Atlantico; Bolivar; Boyaca; Caldas; Casanare; Cauca; Cesar; Cordoba; Cundinamarca; Huila; Magdalena; Meta; Nariño; Quindío; Risaralda; San Andrés Y Providencia; Santander; Sucre; Tolima; Valle Del Cauca</t>
  </si>
  <si>
    <t>Se espera obtener con la participación de los departamentos de Colombia en la Vitrina Turística de ANATO, es la dinamización de la actividad turística del país, permitiendo en un único espacio, que cada uno de los 21 departamentos beneficiados en este proyecto, den a conocer su oferta turística diferenciadora, logrando identificar turistas potenciales y aliados en la promoción del destino a través de las negociaciones que se puedan gestionar en este tipo de escenarios con los diferentes prestadores de servicios turísticos, entidades vinculadas al sector turístico y posibles inversionistas y patrocinadores</t>
  </si>
  <si>
    <t>Participación De Los Departamentos De Antioquia,  Atlántico, Bolívar, Boyacá, Bogotá, Caldas, Cauca, Cesar, Córdoba, Cundinamarca, Huila, Magdalena, Meta, Nariño, Quindío, Risaralda, San Andrés, Santander, Sucre, Tolima Y Valle Del Cauca En La Vitrina Turística De Anato 2017</t>
  </si>
  <si>
    <t>Promocionar La Oferta Turística De Colombia A Través De La Participación En La Vitrina Turística De Anato 2017, De Los Departamentos De Antioquia, Atlántico, Bolivar, Bogotá, Boyacá, Caldas, Cauca, Cesar, Córdoba, Cundinamarca, Huila, Magdalena, Meta, Nariño, Quindío, Risaralda, San Andrés, Santander, Sucre, Tolima Y Valle Del Cauca.</t>
  </si>
  <si>
    <t>Antioquia; Atlántico; Bogotá; Bolívar; Boyacá; Caldas; Cauca; Cesar; Córdoba; Cundinamarca; Huila; Magdalena; Meta; Nariño; Quindío; Risaralda; San Andrés; Santander; Sucre; Tolima; Valle Del Cauca</t>
  </si>
  <si>
    <t>Poblacion de  Antioquia; Atlántico; Bogotá; Bolívar; Boyacá; Caldas; Cauca; Cesar; Córdoba; Cundinamarca; Huila; Magdalena; Meta; Nariño; Quindío; Risaralda; San Andrés; Santander; Sucre; Tolima; Valle Del Cauca</t>
  </si>
  <si>
    <t>Promoción Nacional Del Quindío Como Destino Turístico De Naturaleza Y Diversión</t>
  </si>
  <si>
    <t>Promocionar Los 12 Productos Priorizados Del Departamento De Quindío En Mercados Nacionales Como Destino Turístico De Naturaleza Y Diversión</t>
  </si>
  <si>
    <t>Poblacion de  Quindío</t>
  </si>
  <si>
    <t>Buscamos generación de empleo permanente en los prestadores de servicios turisticos y aumento en el PIB regional en el renglon de "Viajes y Turismo". aumento en el numero de actividades turisticas vendidas por los operadores receptivos.</t>
  </si>
  <si>
    <t>Segunda Fase De Promoción Nacional Del Quindío Como Destino Turístico De Naturaleza Y Aventura</t>
  </si>
  <si>
    <t>Promocionar Los 12 Productos Priorizados Del Departamento Del Quindío En Mercados Nacionales Como Destino Turístico De Naturaleza Y Diversión.</t>
  </si>
  <si>
    <t xml:space="preserve">Poblacion de  Armenia; Buenavista; Calarcá; Circasia; Córdoba; Filandia; Génova; La Tebaida; Montenegro; Pijao; Quimbaya; Salento
</t>
  </si>
  <si>
    <t>Aumentar en 5% la ocupación hotelera al 31 de diciembre del  2018, El índice de estadía en hoteles actualmente tiene un promedio de 2,2 noches y se busca alcanzar un promedio 3 noches por persona a finales 2018,Se busca crecer en 5% al 31 de diciembre de 2018 la llegada de pasajeros vía aérea</t>
  </si>
  <si>
    <t>En Ejecución</t>
  </si>
  <si>
    <t>Plan Promocional De Cali Y Valle Del Cauca Como Destino Turístico - Fase III</t>
  </si>
  <si>
    <t>Continuar Fortaleciendo El Posicionamiento Y Promoción De Cali Y Valle Del Cauca Ciudad Región Como Destino Turístico Durante Las Diferentes Épocas Del Año Entre Empresarios Del Sector, Agentes Mayoristas, Medios De Comunicación Y Público En General.</t>
  </si>
  <si>
    <t>Valle Del Cauca</t>
  </si>
  <si>
    <t>Poblacion de  Valle Del Cauca</t>
  </si>
  <si>
    <t>La Gobernación del Valle del Cauca lidera la realización de esta iniciativa de promoción turística, con el fin de promocionar a la ciudad - región como destino turístico durante todas las épocas del año, especialmente los fines de semana y durante los eventos de ciudad ya programados, aumentar los ingresos de los prestadores de servicios turísticos del Valle del Cauca, articular el sector empresarial turístico del Valle del Cauca, mediante un proyecto de promoción  que permita que diferentes actores públicos y privados se beneficien de la comercialización turística del departamento y generar más empleo y aumento en la llegada de consumidores de bienes y servicios de los prestadores de servicios turísticos del Valle del Cauca. "Cali, como se pasa de buena", " Bienal Internacional de Danza", "Viva la Moda, Viva la Cali" son campañas que comunican una región en renovación, no solo de comunicación sino en su forma de pensarse, de entenderse a sí misma y por ende, de proyectarse al futuro.  No obstante los vallecaucanos conservan y enaltecen esos valores que los hacen únicos, ese legado de alegría y sabor que se refleja en su gastronomía, en su manera de actuar y en esa especial relación que tienen con la música.</t>
  </si>
  <si>
    <t>-</t>
  </si>
  <si>
    <t>Fortalecimiento Promoción Y Mercadeo Del Festival De Música Colombiana Campo Elías Vargas Duque</t>
  </si>
  <si>
    <t>Fortalecer A Través De La Promoción Y Difusión Del Iii Festival Campo Elías Vargas Duque De Villamaria Caldas, El Rescate De Las Tradiciones Autóctonas Musicales Colombianas, Utilizando Como Canal Vinculante Con Las Actividades De Índole Turístico Que Se Realizara En El Municipio, Por Ser Este Un Lugar Con Una Diversidad Turística Y Cultural.</t>
  </si>
  <si>
    <t>Poblacion de  Villamaria</t>
  </si>
  <si>
    <t xml:space="preserve">Con el presente proyecto se buscar posicionar el destino a través del Festival de Música Colombiana Campo Elías Vargas Duque a nivel regional con un plan de medios en radio y prensa el cual alcanzará a 3 de cada 10 personas en las ciudades de Manizales y Pereira en el mes de octubre del 2018 </t>
  </si>
  <si>
    <t>Pueblear Por Caldas</t>
  </si>
  <si>
    <t>Promocionar Las Rutas Turísticas Del Departamento De Caldas, En El Marco De La Tercera Versión De La Carrera Ciclística Leyenda Del Dorado 2018.</t>
  </si>
  <si>
    <t>Poblacion de  Manizales; Salamina; Neira; Villamaría; Palestina; Chinchiná</t>
  </si>
  <si>
    <t>Posicionar el departamento de Caldas a nivel nacional como un destino predilecto para la práctica de turismo de aventura y ciclomontañismo. </t>
  </si>
  <si>
    <t>Consolidación Del Centro De Información Turístico De Colombia -Citur-  Mediante La Integración Del Sistema De Información Turístico Regional Del Paisaje Cultural Cafetero -Situr Pcc -  En Línea Con El Plan Estadístico Sectorial De Turismo -Pest-</t>
  </si>
  <si>
    <t>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t>
  </si>
  <si>
    <t xml:space="preserve">MinCIT - Ministerio de Comercio Industria y Turismo </t>
  </si>
  <si>
    <t>Caldas; Quindío; Risaralda; Valle Del Cauca</t>
  </si>
  <si>
    <t>Poblacion de  Caldas; Quindío; Risaralda; Valle Del Cauca</t>
  </si>
  <si>
    <t>Darle continuidad al sistema estratégico de información turística, realizando las mediciones y caracterizaciones para el análisis de la información estadística del turismo emisor e interno y ampliar la cobertura de la verificación de formalidad de los prestadores de servicios turísticos con RNT (Registro Nacional de Turismo) en los municipios con vocación turística del departamento</t>
  </si>
  <si>
    <t>Realizar Ruedas De Negocios "Turismo Negocia" En 14 Ciudades De Colombia</t>
  </si>
  <si>
    <t>Generar Oportunidades De Negocios Para Los Empresarios Del Sector Turístico, Nacional A Través De La Realización De Las Versiones Xxxiii A Xlvi De La Rueda De Negocios "Turismo Negocia"</t>
  </si>
  <si>
    <t>Cienaga; La Macarena; Pereira; Coveñas; Calima El Darien</t>
  </si>
  <si>
    <t>Poblacion de  Cienaga; La Macarena; Pereira; Coveñas; Calima El Darien</t>
  </si>
  <si>
    <t>Dar continuidad al Programa “Negocia Turismo” el cual se viene adelantando desde el año 2008 como complemento a las políticas de Competitividad, Mercadeo y Promoción Turística del país. Aumentar las alianzas comerciales y el intercambio de productos turísticos en las regiones. Aumentar las alianzas comerciales y el intercambio de productos turísticos en las regiones.</t>
  </si>
  <si>
    <t>Promoción Nacional Del Paisaje Cultural Cafetero (Pcc) De Colombia</t>
  </si>
  <si>
    <t>Desarrollar E Implementar Estrategias De Promoción, Difusión Y Comercialización De Los Productos Turísticos Del Paisaje Cultural Cafetero Para Su Posicionamiento A Nivel Nacional Como Destino Turístico.</t>
  </si>
  <si>
    <t>Aguadas; Anserma; Aranzazu; Belalcazar; Chinchina; Filadelfia; La Merced; Manizales; Neira; Pacora; Palestina; Riosucio; Risaralda; Salamina; San Jose; Supia; Villamaria; Viterbo; [Quindio] Armenia; Buenavista; Calarca; Circasia; Cordoba; Filandia; Genova; Montenegro; Pijao; Quimbaya; Salento; La Tebaida; [Risaralda] Apia; Balboa; Belen De Umbria; Guatica; Dosquebradas; La Celia; Marsella; Pereira; Quinchia; Santa Rosa De Cabal; Santuario; [Valle Del Cauca] Alcala; Ansermanuevo; Argelia; Caicedonia; El Aguila; El Cairo; Riofrio; Sevilla; Trujillo; Ulloa</t>
  </si>
  <si>
    <t>Poblacion de  Aguadas; Anserma; Aranzazu; Belalcazar; Chinchina; Filadelfia; La Merced; Manizales; Neira; Pacora; Palestina; Riosucio; Risaralda; Salamina; San Jose; Supia; Villamaria; Viterbo; [Quindio] Armenia; Buenavista; Calarca; Circasia; Cordoba; Filandia; Genova; Montenegro; Pijao; Quimbaya; Salento; La Tebaida; [Risaralda] Apia; Balboa; Belen De Umbria; Guatica; Dosquebradas; La Celia; Marsella; Pereira; Quinchia; Santa Rosa De Cabal; Santuario; [Valle Del Cauca] Alcala; Ansermanuevo; Argelia; Caicedonia; El Aguila; El Cairo; Riofrio; Sevilla; Trujillo; Ulloa</t>
  </si>
  <si>
    <t>Incluír acciones de promoción a través de planes de medios,  de la participación en WORK SHOPS y estrategias virtuales; apps y plataforma, lo cual se establece para generar flujos constantes de visitantes de los mercados objetivo hacia el Paisaje Cultural Cafetero. El proyecto incluye la visita de medios de prensa especializados (PRESS TRIPS); estos medios se convertirán en multiplicadores del destino turístico impactando positivamente el número de visitantes a la región</t>
  </si>
  <si>
    <t>Poblacion de  Nacional</t>
  </si>
  <si>
    <t>Ruedas De Negocios "Turismo Negocia" En 12  Destinos De Colombia</t>
  </si>
  <si>
    <t>Generar Oportunidades De Negocios Para Los Empresarios Del Sector Turismo Nacionales A Través De La Realización De La Rueda De Negocios "Turismo Negocia" En 12 Ciudades Del País.</t>
  </si>
  <si>
    <t xml:space="preserve"> Leticia; [Antioquia] Apartadó; [Guaviare] San José Del Guaviare; [Huila] Neiva; [La Guajira] Riohacha; [Magdalena] Santa Marta; [Meta] Villavicencio; [Nariño] Pasto; [Norte De Santander] Cúcuta; [Quindío] Armenia; [San Andrés] San Andrés; [Tolima] Ibagué</t>
  </si>
  <si>
    <t>Poblacion de   Leticia; [Antioquia] Apartadó; [Guaviare] San José Del Guaviare; [Huila] Neiva; [La Guajira] Riohacha; [Magdalena] Santa Marta; [Meta] Villavicencio; [Nariño] Pasto; [Norte De Santander] Cúcuta; [Quindío] Armenia; [San Andrés] San Andrés; [Tolima] Ibagué</t>
  </si>
  <si>
    <t>Promoción Internacional Del Paisaje Cultural Cafetero De Colombia</t>
  </si>
  <si>
    <t>Diseñar Y Desarrollar Estrategias De Promoción Y Mercadeo Del Paisaje Cultural Cafetero Para Su Posicionamiento Internacional Como Destino Turístico</t>
  </si>
  <si>
    <t>47 Municipios</t>
  </si>
  <si>
    <t>Poblacion de  47 Municipios</t>
  </si>
  <si>
    <t>La meta de recibir USD 6.000 millones en divisas al año 2018 es una evidencia clara de la importancia del sector para la economía nacional. Es necesario que las actividades de promoción incluidas en este proyecto, generen un crecimiento en el numero de visitantes internacionales que llegan al PCC como destino de vacaciones y/o negocios. Necesitamos incrementar el gasto del turista que visita nuestra región, en ese sentido, los mercados y actividades incluidas en el proyecto, permitirán promocionar la llegada de turistas con alta capacidad de gasto.</t>
  </si>
  <si>
    <t>Consolidación Del Centro De Información Turístico De Colombia -Citur-  Mediante La Integración Del Sistema De Información Turístico Regional Del Paisaje Cultural Cafetero -Situr Pcc-  En Línea Con El Plan Estadístico Sectorial De Turismo -Pest-</t>
  </si>
  <si>
    <t>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t>
  </si>
  <si>
    <t>Consolidación Del Centro De Información Turístico De Colombia -Citur- Mediante La Integración Del Sistema De Información Turístico Regional Del Pcc -Situr Pcc- En Línea Con El Plan Estadístico Sectorial De Turismo -Pest-</t>
  </si>
  <si>
    <t>Participación En La Xxxvii Vitrina Turística De Anato 2018 De Los Departamentos De Valle Del Cauca, Tolima, Sucre, Santander, San Andrés, Providencia Y Santa Catalina, Risaralda, Quindío, Norte De Santander, Nariño, Meta, Magdalena, La Guajira, Huila, Cundinamarca, Córdoba, Cesar, Cauca, Casanare, Caldas, Boyacá, Bolívar, Bogotá, Arauca, Atlántico Y Antioquia</t>
  </si>
  <si>
    <t>Promocionar La Oferta Turística De Colombia A Través De La Participación En La Vitrina Turística De Anato 2018</t>
  </si>
  <si>
    <t>Antioquia; Arauca; Atlántico; Bolívar; Boyacá; Caldas; Casanare; Cauca; Cesar; Córdoba; Cundinamarca; Huila; La Guajira; Magdalena; Meta; Nariño; Norte De Santander; Quindío; Risaralda; San Andrés; Santander; Sucre; Tolima; Valle Del Cauca</t>
  </si>
  <si>
    <t>Poblacion de  Antioquia; Arauca; Atlántico; Bolívar; Boyacá; Caldas; Casanare; Cauca; Cesar; Córdoba; Cundinamarca; Huila; La Guajira; Magdalena; Meta; Nariño; Norte De Santander; Quindío; Risaralda; San Andrés; Santander; Sucre; Tolima; Valle Del Cauca</t>
  </si>
  <si>
    <t xml:space="preserve">Incrementar en un 10% el número de visitantes con respecto al 2017, Obtener un mayor reconocimiento y posicionamiento de los destinos nacionales y departamentales a través de la promoción de todos los elementos de la cadena de valor, creando mayor tráfico a los atractivos y productos turísticos establecidos
</t>
  </si>
  <si>
    <t>Consolidación Del Centro De Información Turístico De Colombia –Citur- Mediante La Integración Del Sistema De Información Turístico Regional Del Paisaje Cultural Cafetero -Situr Pcc- En Línea Con El Plan Estadístico Sectorial De Turismo –Pest-</t>
  </si>
  <si>
    <t>Participación En La Xxxviii Vitrina Turística De Anato 2019 Para Los Departamentos De Antioquia, Arauca, Atlántico, Bolívar, Boyacá, Caldas, Casanare, Cauca, Cesar, Córdoba, Cundinamarca (Bogotá), Huila, La Guajira, Magdalena, Meta, Nariño, Norte De Santander, Quindío, Risaralda, San Andrés Providencia Y Santa Catalina, Santander, Sucre, Tolima Y Valle Del Cauca</t>
  </si>
  <si>
    <t>Promocionar La Oferta Turística De Colombia A Través De La Participación En La Vitrina Turística De Anato 2019</t>
  </si>
  <si>
    <t>Antioquia; Arauca; Atlántico; Bogotá; Bolívar; Boyacá; Caldas; Casanare; Cauca; Cesar; Córdoba; Cundinamarca; Huila; La Guajira; Magdalena; Meta; Nariño; Norte De Santander; Quindío; Risaralda; San Andrés; Santander; Sucre; Tolima; Valle Del Cauca</t>
  </si>
  <si>
    <t>Poblacion de  Antioquia; Arauca; Atlántico; Bogotá; Bolívar; Boyacá; Caldas; Casanare; Cauca; Cesar; Córdoba; Cundinamarca; Huila; La Guajira; Magdalena; Meta; Nariño; Norte De Santander; Quindío; Risaralda; San Andrés; Santander; Sucre; Tolima; Valle Del Cauca</t>
  </si>
  <si>
    <t>Incrementar en un 10% el número de visitantes con respecto al 2018, Obtener un mayor reconocimiento y posicionamiento de los destinos nacionales y departamentales a través de la promoción de todos los elementos de la cadena de valor, creando mayor tráfico a los atractivos y productos turísticos establecidos</t>
  </si>
  <si>
    <t>Promoción De La Red Turística De Pueblos Patrimonio De Colombia 2016</t>
  </si>
  <si>
    <t>Realizar Un Plan De Promoción Para Los Pueblos Que Hacen Parte De La Red Turística De Pueblos Patrimonio</t>
  </si>
  <si>
    <t>[Antioquia]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t>
  </si>
  <si>
    <t>Poblacion de  [Antioquia]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t>
  </si>
  <si>
    <t xml:space="preserve">Se espera mejorar los niveles de calidad en la prestación de los servicios turísticos en el destino, al generar una cultura de excelencia en los prestadores de servicios turísticos por medio del incremento del flujo de turistas por los destinos de la red. Adicionalmente el plan de promoción permiten el incremento de la calidad de vida en la población local de los destinos; debida a que se crea un mayor dinamismo economico, y social a través del turismo como mecanismo de desarrollo sostenible por el pocicionamiento y reconocimiento del programa en los mercados. </t>
  </si>
  <si>
    <t>Promoción Del Valle Del Cauca Como Destino De Eventos</t>
  </si>
  <si>
    <t>Diseñar, Producir E Implementar Una Campaña Que Permita Promover El Valle Del Cauca Como Destino Del Turismo De Reuniones, Apalancándose En La Estrategia Competitiva De Este Territorio</t>
  </si>
  <si>
    <t>Contrarrestar la estacionalidad de la demanda turística mejorando la ocupación hotelera en temporadas bajas. Aumentar el gasto promedio por persona. Mientras un turista de vacaciones gasta entre US$ 140/noche, uno que viaja por negocios, gasta en promedio cuatro veces más. Favorecer el aprovechamiento de los servicios asociados en el destino, lo que se traduce en oportunidades de empleo. Prolongar la estadía del turista en un destino.   </t>
  </si>
  <si>
    <t>Promoción De Los Destinos A Través De Las Artesanías</t>
  </si>
  <si>
    <t>Promocionar Los Destinos Turísticos Con Vocación Artesanal Como Componente Para La Diversificación De La Oferta Turística.</t>
  </si>
  <si>
    <t>Poblacion de  Antioquia; Bolívar; Boyacá; Caldas; Córdoba; Huila; La Guajira; Nariño; Santander; Tolima</t>
  </si>
  <si>
    <t>Mejorar el desarrollo turístico de los destinos a través del reconicimiento de sus   conocimientos ancestrales reflejados en la artesanía, Aumentar la movilizacoión de turístas a los destinos con motivo de explorar procesos y productos artesanales, Mejorar la calidda de vida de la población artesanal a través del turismo, Aumento del ingreso de divisas al país por concepto de Turismo y Artesanías</t>
  </si>
  <si>
    <t>Consolidación Del Centro De Información Turístico De Colombia -Citur-  Mediante La Integración Del Sistema De Información Turístico Regional Del Valle Del Cauca -Situr Valle Del Cauca-</t>
  </si>
  <si>
    <t>Estructurar E Implementar Un Sistema Estratégico De Información Turística, Con Alto Componente Tecnológico E Innovador, Que Permita El Seguimiento De Las Variables Asociadas A La Oferta Y La Demanda De Productos Y Servicios Turísticos Del Departamento Del Valle Del Cauca - Situr Valle Del Cauca Con El Propósito De Integrarlo Al Centro De Información Turística De Colombia - Citur En Línea Con El Plan Estadístico Sectorial De Turismo - Pest</t>
  </si>
  <si>
    <t xml:space="preserve">Darle continuidad al sistema estratégico de información turística, realizando las mediciones y caracterizaciones para el análisis de la información estadística del turismo emisor e interno y ampliar la cobertura de la verificación de formalidad de los prestadores de servicios turísticos con RNT (Registro Nacional de Turismo) en los municipios con vocación turística del departamento. Creación de la línea base de las estadísticas del turismo deportivo en el departamento y el piloto a nivel nacional.
</t>
  </si>
  <si>
    <t>Plan Estratégico De Promoción Y Comercialización De La Red De Pueblos Patrimonio 2017</t>
  </si>
  <si>
    <t>Elaboración Del Plan De Promoción Y Comercialización Para Los Destinos Que Integran La Red Turística De Pueblos Patrimonio Para El Mercado Nacional, Con Miras A La Extensión Internacional.</t>
  </si>
  <si>
    <t>Dar a conocer y posicionar en el mercado nacional la Red Turística de Pueblos Patrimonio como producto turístico, a través de la oferta que poseen los municipios que integran la red, los servicios turísticos y las características de cada uno de ellos. En el largo plazo, permitirá generar recordación en el público objetivo sobre el programa y cada uno de los municipios que lo integran</t>
  </si>
  <si>
    <t>Participación De La Red Turística De Pueblos Patrimonio En La Vitrina Anato 2018</t>
  </si>
  <si>
    <t>Promocionar La Oferta Turística De Los Destinos Que Integran La Red Pueblos Patrimonio A Través De La Participación En La Vitrina Turística De Anato 2018.</t>
  </si>
  <si>
    <t>[Antioquia] El Jardín; Jericó; Santa Fe De Antioquia; [Bolívar] Santa Cruz De Mompox; [Boyacá] Monguí; Villa De Leyva; [Caldas] Aguadas; Salamina; [Córdoba] Santa Cruz De Lorica; [Cundinamarca] Villa De Guaduas; [Magdalena] Ciénaga; [Norte De Santander] La Playa De Belén; [Santander] Barichara; San Juan Girón; El Socorro;  [Tolima] Honda; [Valle Del Cauca] Guadalajara De Buga</t>
  </si>
  <si>
    <t>Poblacion de  [Antioquia] El Jardín; Jericó; Santa Fe De Antioquia; [Bolívar] Santa Cruz De Mompox; [Boyacá] Monguí; Villa De Leyva; [Caldas] Aguadas; Salamina; [Córdoba] Santa Cruz De Lorica; [Cundinamarca] Villa De Guaduas; [Magdalena] Ciénaga; [Norte De Santander] La Playa De Belén; [Santander] Barichara; San Juan Girón; El Socorro;  [Tolima] Honda; [Valle Del Cauca] Guadalajara De Buga</t>
  </si>
  <si>
    <t xml:space="preserve">Incremento en un 10% en el número de visitantes al Stand respecto del año anterior , Incremento en un 5% en el valor de los negocios firmados con respecto al año anterior, Realizar al menos 450 citas de negocio en el stand
</t>
  </si>
  <si>
    <t>Ruedas De Negocios "Negocia Turismo" En 5 Destinos De Colombia</t>
  </si>
  <si>
    <t>Generar Oportunidades De Negocios Para Los Empresarios Del Sector Turismo Nacionales A Través De La Realización De La Rueda De Negocios "Turismo Negocia" En 5 Ciudades Del País.</t>
  </si>
  <si>
    <t>Arauca; Tunja, Bogotá, Bucaramanga, Guadalajara De Buga</t>
  </si>
  <si>
    <t>Poblacion de  Arauca; Tunja, Bogotá, Bucaramanga, Guadalajara De Buga</t>
  </si>
  <si>
    <t>Consolidación Del Centro De Información Turístico De Colombia -Citur- Mediante La Integración Del Sistema De Información Turístico Regional Del Valle Del Cauca - Situr Valle Del Cauca</t>
  </si>
  <si>
    <t>Promoción Y Difusión De Destinos Nacionales En El Mercado De Sus Festividades 2016 - 2017</t>
  </si>
  <si>
    <t>Promocionar Los Principales Destinos Colombianos En El Marco De Sus Festividades</t>
  </si>
  <si>
    <t xml:space="preserve">El resultado esperado como efecto de la ejecución del proyecto se direcciona propiciar el aumento del turismo interno mediante la  promoción de los destinos en el marco de sus festividades. Así mismo, la realización de los  viajes de familiarización con medios, logrará reportajes que proyectarán la visión cultural del país.   </t>
  </si>
  <si>
    <t>Dar Continuidad Y Mantenimiento A La Emisión De Un Plan De Medios Para La Campaña “Colombia Limpia”, La Cual Busca Sensibilizar Y Concientizar Sobre La Necesidad De Conservar La Oferta Turística Mediante Actitudes Adecuadas De Los Turistas, Con Respecto Al Manejo De Basuras Y Disposición De Residuos Y El Comportamiento De Los Actores De La Cadena Productiva En Casa Destino En Esta Materia</t>
  </si>
  <si>
    <t>Llegar a mas ciudades y municipios  a nivel nacional, transformándolos en destinos limpios, Seguridad: Destinos seguros, con el compromiso de cumplir con su promesa de valor acerca del atractivo ofrecido  y el cuidado que se presta sobre el mismo, Calidad: Destinos más limpios, desde el punto de vista estético y paisajístico,  sostenibles y responsables con el medio ambiente</t>
  </si>
  <si>
    <t>Participación Institucional En La Xxxvi Vitrina Turística Anato 2017</t>
  </si>
  <si>
    <t>Realizar La Representación Institucional, A Través De La Participación En La Xxxvi Vitrina Turística De Anato</t>
  </si>
  <si>
    <t>Se estima la visita al stand del aproximadamente el 10% de los visitantes total a la Vitrina. Tener un mayor reconocimiento y posicionamiento de la oferta y los beneficios institucionales. Dinamizar y articular la oferta regional, para posicionar a Colombia como un destino de talla mundial, potencializando los corredores turísticos apalancados en las rutas turísticas desarrolladas en el marco de la campaña “Seguro Te Va a Encantar</t>
  </si>
  <si>
    <t>Fortalecimiento De Los Corredores Turísticos Mediante Acciones De Promoción Y Apoyo Al Mercadeo</t>
  </si>
  <si>
    <t>Fortalecer La Información Y Promoción Turística De Los Destinos Que Integran La Estrategia De Corredores Turísticos</t>
  </si>
  <si>
    <t xml:space="preserve">Fortalecer la información y promoción de los destinos de los corredores turísticos a través de la puesta en marcha de dos (2) acciones: buses con oferta institucional del sector y rutas de lanzamiento de destinos turísticos: corredores turísticos. </t>
  </si>
  <si>
    <t>Fortalecimiento Del Portal "Centro De Información Turístico De Colombia - Citur"</t>
  </si>
  <si>
    <t>Fortalecer El Portal Citur Con La Adecuaciones Necesarias Para Atender Los Requerimientos Que Tiene El Viceministerio De Turismo En Cuanto A La Divulgación De Información Oficial De Estadísticas De Turismo Acordes Con Los Desarrollos Tecnológicos Que Exige Nuestro Medio, Permitiendo Además La Integración Tecnológica Con Los Portales Regionales Mediante Nuevos Desarrollos Acorde Al Proyecto De Fortalecimiento De Citur Definidos En El Plan Estadístico Sectorial De Turismo-Pest.</t>
  </si>
  <si>
    <t xml:space="preserve">Este proyecto conllevará a la modernización el portal CITUR, Proporcionará en la generación de información confiable, ofrecerá mejor calidad en los diseños y la integración online con cifras de los portales regionales de SITUR
</t>
  </si>
  <si>
    <t>Dar Continuidad Y Mantenimiento A La Emisión De Un Plan De Medios Para La Campaña "Colombia Limpia ", La Cual Busca Generar Conciencia En Los Residentes, Comunidad Local, Prestadores De Servicios Turísticos, Turistas Y Visitantes Acerca De La Responsabilidad De Disponer De Manera Adecuada Las Basuras En Canecas Y Servicios De Recolección De Los Destinos Como Parte De La Cultura Ciudadana.</t>
  </si>
  <si>
    <t>Llegar a mas ciudades y municipios  a nivel nacional, transformándolos en destinos limpios, con un resultado aproximado de 45.500 toneladas de basura recolectada, Seguridad: Destinos seguros, con el compromiso de cumplir con su promesa de valor acerca del atractivo ofrecido  y el cuidado que se presta sobre el mismo, Calidad: Destinos más limpios, desde el punto de vista estético y paisajístico,  sostenibles y responsables con el medio ambiente</t>
  </si>
  <si>
    <t>Aprobado</t>
  </si>
  <si>
    <t>Participación En La Xxxvii Vitrina Turística De Anato 2018 Del Producto Turístico De Bienestar</t>
  </si>
  <si>
    <t>Promocionar La Oferta Turística Del Producto Turístico De Bienestar A Través De La Participación En La Vitrina Turística De Anato 2018.</t>
  </si>
  <si>
    <t xml:space="preserve">Se estima la visita al stand del aproximadamente el 5% del total de visitantes a la Vitrina Turística. Tener un mayor reconocimiento y posicionamiento de la oferta que tiene Colombia en el producto de Bienestar, Dinamizar y articular la oferta regional, para posicionar a Colombia como un destino de talla mundial, potencializando los corredores turísticos apalancados en las rutas turísticas desarrolladas en el marco de la campaña “Seguro Te Va a Encantar”.
</t>
  </si>
  <si>
    <t>Administración Y Optimización De La Red Nacional De Puntos De Información Turística</t>
  </si>
  <si>
    <t>Fortalecer La Red Nacional De Puntos E Información Turística A Través De La Implementación De Herramientas Que Faciliten El Desarrollo De Las Actividades Con El Fin De Prestar Un Servicio Más Completo Y De Mejor Calidad</t>
  </si>
  <si>
    <t>Se espera que la suma de todos los factores permita continuar aumentando el número de turistas que se acercan a nuestros Puntos a través de la difusión del programa; homogeneizar la imagen de los informadores a través del uso de uniformes, mejorar la comunicación entre los mismos, continuar con un sistema que permita el bodegaje y embalaje de material promocional para distribución desde los PITS gratuitamente, la optimización de la plataforma de registros web, e intercambio de experiencias en buenas prácticas internacionales con programas similares como los Centros de Información Turísticos, que permitirán realizar ajustes al estado actual de nuestros Puntos mejorando ampliamente la atención que se hace al turista, que mejora la vínculo entre la administración nacional, los aliados y PITS.</t>
  </si>
  <si>
    <t>Campaña Nacional De Turismo - Corredores Turísticos</t>
  </si>
  <si>
    <t>Promocionar Los Destinos Y Productos De Los Corredores Turísticos A Través De La Campaña Nacional De Turismo</t>
  </si>
  <si>
    <t>El fortalecimiento de esta difusión contribuirá a los procesos de comercialización de los corredores, evidenciando un aumento en el flujo de turistas de estos destinos que sin duda alguna redundará en mayor oferta del territorio. Cabe destacar que los destinos que se encuentran en los corredores turísticos a promocionar hacen parte de la priorización del Plan Estratégico Sectorial que tiene el propósito de generar a 2018 USD$6.000 millones en divisas y 300 mil nuevos empleos por turismo.</t>
  </si>
  <si>
    <t>Administración Y Mejoramiento De La Red Nacional De Puntos De Información Turística</t>
  </si>
  <si>
    <t>Mejorar La Competitividad Y Fortalecer La Red Nacional De Puntos De Información Turística A Través De La Implementación De Herramientas Que Faciliten El Desarrollo De Las Actividades Con El Fin De Prestar Un Servicio Mas Completo Y De Mejor Calidad</t>
  </si>
  <si>
    <t>Fondo Nacional de Turismo -  FONTUR</t>
  </si>
  <si>
    <t>Producir e instalar 5 nuevos Puntos de Informacion Turística en: San Agustín, Puente de Boyacá y lago de Tota (Boyacá), Florencia, Santa Marta (terminal de transporte), 1 visita a cada uno de los 87 Puntos de Información Turística integrados a la Red Nacional.  Realizar las respectivas actualizaciones y mejoras del software estadístico web de la Red Nacional de Pits. Diseñar y distribuir una cartilla digital de estrategías para el fortalecimiento de los Pits, Diseñar y distribuir una cartilla digital para la atención al turista y diseño y producción de un video informativo. Proveer de material promocional país al 100% de los Puntos de Información Turística que integran la Red, apoyando la labor de los informadores y permitiendo al turista llevarla consigo.</t>
  </si>
  <si>
    <t>Promoción Y Difusión De Destinos Nacionales En El Marco De Sus Festividades</t>
  </si>
  <si>
    <t>Promocionar Los Principales Destinos Colombianos En El Marco De Sus Festividades A Traves De Un Plan De Medios</t>
  </si>
  <si>
    <t>Plan de medios, Pauta en TV, Cine, Radio, Digital, publicidad exterior,  o cualquier otro que se requiera.</t>
  </si>
  <si>
    <t>Participación De Los 32 Departamentos De Colombia, Ministerio De Comercio, Industria Y Turismo, Fondo Nacional De Turismo Y La Red Turística De Pueblos Patrimonio En La Vitrina Turística De Anato 2015</t>
  </si>
  <si>
    <t>Brindar A Los 32 Departamentos Y Los 17 Municipios De La Red Turística De Pueblos Patrimonio, Un Espacio De Promoción Turística Del Destino Y Sus Atractivos, Así Como Hacer Presencia Institucional Del Fontur Y Mincit</t>
  </si>
  <si>
    <t xml:space="preserve">Incremento en un 10% en el número de visitantes al Stand respecto del año anterior, Incremento en un 5% en el valor de los negocios firmados con respecto al año anterior 
</t>
  </si>
  <si>
    <t>Promoción De Los Municipios De La Red Turística De Pueblos Patrimonio De Colombia En El Marco De La X Edición Del Hay Festival Cartagena 2016</t>
  </si>
  <si>
    <t>Cautivar Al Público Objetivo De Turismo Cultural A Través De La Promoción De Los Municipios De La Red En El Marco Del Hay Festival</t>
  </si>
  <si>
    <t>Aguadas; Barichara; Cienaga; El Jardin; Guadalajara De Buga; Villa De Guaduas; Honda; Jerico; La Playa Bde Belen; Mongui; Salamina; San Juan Giron; Santacruz De Lorica; Santa Cruz De Mompox; Santa Fe De Antioquia; Villa De  Leyva; El Socorro</t>
  </si>
  <si>
    <t>Poblacion de  Aguadas; Barichara; Cienaga; El Jardin; Guadalajara De Buga; Villa De Guaduas; Honda; Jerico; La Playa Bde Belen; Mongui; Salamina; San Juan Giron; Santacruz De Lorica; Santa Cruz De Mompox; Santa Fe De Antioquia; Villa De  Leyva; El Socorro</t>
  </si>
  <si>
    <t xml:space="preserve">17 crónicas de viajes de los municipios de la Red, 17  experiencias compartidas   en un conversatorio en el marco del HAY FESTIVAL,  Logo de la Red en todo el material promocional del festival. 2. Proyección del logo de la Red en los eventos del festival.      3. Logo de la Red en una cara de los totems del evento.           4. Comercial de TV con firma de la Red, se emitira previo y durante el Hay Festival 2016                                               5. Mención en cuña de radio durante el Hay Festival 2016              </t>
  </si>
  <si>
    <t>Plan De Promoción Para La Red Turística De Pueblos Patrimonio 2014</t>
  </si>
  <si>
    <t>Incentivar El Turismo Cultural Hacia Los Pueblos De La Red</t>
  </si>
  <si>
    <t>Sitio web y redes solciales ( Facebook, Twitter, Youtube , Instagram rediseñadas y  conceptualizadas. Galeria itinerante en  9  ciudades: Bucaramanga,Medellin,Cali,Bogotá, Cartagena,Sta Marta,Cucuta,Manizales, Barranquilla;  de  viernes a  domingo. Participación de la Red en las siguientes ferias : 
Colonias: 10 al 20 de julio
Expoartesanias:  9 al 22 de diciembre.
Expoartesanos : 5 al 11 de julio Medellín. Reimpresion de 24.000  plegables de las "Guias artesanales" de los 16 pueblos y distribución del material promocional de la Red</t>
  </si>
  <si>
    <t>Ampliación Y Mejoramiento De La Red Nacional De Puntos De Información Turística</t>
  </si>
  <si>
    <t>Fortalecer La Promoción Turística De Las Regiones A Través De La Ampliación De La Red Nacional De Puntos De Información Turística</t>
  </si>
  <si>
    <t>Producción e Instalación de catorce (14) nuevos Puntos de Información Turística en los municipios/ciudades de: La Macarena, Providencia, Socorro, Salento, Filandia, Cota, Ibagué, Armenia, Mariquita, Chía, Ipiales, San Gil, Capurganá y Envigado (Vía las palmas), logrando un crecimiento del 14% con respecto al 2014.  Mantenimiento y cambio de imagen a 79 Puntos de Información Turística pertenecientes a la Red Nacional y a 6 nuevos PITS que se integraran.</t>
  </si>
  <si>
    <t>Administración De La Red Nacional De Puntos De Información Turística</t>
  </si>
  <si>
    <t>Brindar Herramientas De Apoyo Para La Red Nacional De Puntos De Información Turística Que Permitan Prestar Un Mejor Servicio En Cada Uno De Los Pits</t>
  </si>
  <si>
    <t xml:space="preserve">Suministrar material promocional país a todos los Puntos de Información Turística que integran la Red Nacional. Actualización y reimpresión de 200.000 mapas país y 160.000 mapas departamentales (5.000 x 32 departamentos). Realización de visitas de reconocimiento de la oferta turística por parte de 61 Puntos de Información Turística integrados a la Red Nacional.  Producción de 450 camisetas y 150 chalecos para los informadores de la Red Nacional. </t>
  </si>
  <si>
    <t>Informe final de Proyecto</t>
  </si>
  <si>
    <t>Linea</t>
  </si>
  <si>
    <t>Actualización Del Plan Estratégico De Turismo De Risaralda</t>
  </si>
  <si>
    <t>Diseño E Implementación Del Producto Turístico Para El Municipio De Armenia - Quindío Y Manizales - Caldas "Clúster De Eventos Y Convenciones PCC"</t>
  </si>
  <si>
    <t xml:space="preserve">Diseño Del Producto Turístico De Naturaleza Y Cultura Para El Departamento Del Valle Del Cauca </t>
  </si>
  <si>
    <t>Fase 1: Implementar La Norma Técnica Sectorial Colombiana NTS-TS-001-1, En El Área Turística Del Centro De La Ciudad De Armenia, Quindío</t>
  </si>
  <si>
    <t>Fase 1: Implementación De La NTS-TS-001-1 En Un Área Turística Delimitada Dentro Del Municipio De Chinchiná, Caldas</t>
  </si>
  <si>
    <t>Jornada De Capacitación Y Coaching Con Los Líderes De Las Iniciativas Seleccionadas Del Programa Impulso Al Turismo Comunitario, A Fin De Conformar La Red Nacional De Turismo Comunitario</t>
  </si>
  <si>
    <t>Asistencia Técnica Empresarial Para La Aplicación De Buenas Practicas Y Certificación En Normas Técnicas Sectoriales En El Paisaje Cultural Cafetero</t>
  </si>
  <si>
    <t>Diplomado Entidades Territoriales</t>
  </si>
  <si>
    <t>Consultoría Para Asistencia Técnica A 60 Instituciones Educativas Para Que Sean Parte De La Red Colegios Amigos Del Turismo Y Se Adelante El Inventario De Instituciones De Educación Media Relacionadas Con El Turismo</t>
  </si>
  <si>
    <t>Planes Estratégicos De Desarrollo Turístico Para Los Pueblos De La Red</t>
  </si>
  <si>
    <t>Continuación Del Proceso Y Capacitación En Inglés Para El Personal Vinculado Al Sector Turismo. Adición Al Proyecto Fnt-007-2013 Y Al Contrato Fpt-225 De 2013</t>
  </si>
  <si>
    <t>Certificación, Seguimiento Y Recertificación En Nts-Ts002 En El Pnn Otún Quimbaya</t>
  </si>
  <si>
    <t>Certificación Virtual De 700 Prestadores De Servicios Turísticos En Normas Técnicas Sectoriales</t>
  </si>
  <si>
    <t>Plan De Sensibilización Y Creación De Cultura Turística Para Formación De Comportamientos Sustentables</t>
  </si>
  <si>
    <t>Programa De Formación En Bilingüismo Para La Policía De Turismo</t>
  </si>
  <si>
    <t>Implementación De La NTS-TS-001-1 En Un Área Turística Delimitada De Seis Destinos Turísticos De Colombia</t>
  </si>
  <si>
    <t>Fase 1: Apoyo A La Implementación De Las Normas Técnicas Sectoriales De Turismo De Aventura En 100 Agencias De Viajes Que Operan Actividades De Turismo De Aventura En Colombia</t>
  </si>
  <si>
    <t>Fase 1: Apoyo A 200 Guías De Turismo En La Implementación De Nueve Normas Técnicas Sectoriales De Guías De Turismo (NTS-GT-005, NTS-GT-006, NTS-GT-007, NTS-GT-008, NTS-GT-009, NTS-GT-010, NTS-GT-011, NTS-GT-012 Y NTS-GT-013)</t>
  </si>
  <si>
    <t>Aplicativo Móvil Y Tarjetas Profesionales Para La Identificación De Guías De Turismo Formales (Dirigido A Turistas, Guías De Turismo Y Autoridades Locales De Turismo)</t>
  </si>
  <si>
    <t>Ecoturismo En PNN De Colombia, Como Impulso Al Desarrollo Regional Y La Competitividad Turística</t>
  </si>
  <si>
    <t>Fortalecimiento Del Bilingüismo Del Personal Vinculado Al Turismo</t>
  </si>
  <si>
    <t>Programa De Formadores Extranjeros Para La Enseñanza Del Inglés</t>
  </si>
  <si>
    <t>Servicio De Telecomunicación Móvil Con Destinos A 163 Corredores Turísticos</t>
  </si>
  <si>
    <t>Diseño, Implementación Y Seguimiento De Corredores Turísticos Regionales</t>
  </si>
  <si>
    <t>Fase 1: Diseño E Implementación De Una Ruta De Aviturismo Para Los Andes Centrales</t>
  </si>
  <si>
    <t>Becas A La Excelencia En Turismo Para Estudiantes De Los Colegios Amigos Del Turismo</t>
  </si>
  <si>
    <t>Apoyo A Los Prestadores De Servicios Turísticos Beneficiarios Del Proyecto FNT-083-2015, En La Implementación De Las NTS De Turismo Sostenible</t>
  </si>
  <si>
    <t>Apoyo De Iniciativas Para El Impulso Del Turismo Comunitario</t>
  </si>
  <si>
    <t>Apoyo Para Certificar En Calidad Turística Hasta 150 Agencias De Viajes Que Operen Actividades De Turismo De Aventura En Colombia, En Una De Las NTS De Turismo De Aventura Que Le Apliquen</t>
  </si>
  <si>
    <t>Verificación Proceso Implementación NTS-TS</t>
  </si>
  <si>
    <t>Capacitar 300 Efectivos Pertenecientes A La Policía De Turismo En El Nivel A2 Del Idioma Inglés, De Modo Presencial, Según Su Disponibilidad (Fase 2)</t>
  </si>
  <si>
    <t>Fase 2: Certificación, Mantenimiento De La Certificación De Seis Destinos Turísticos De Colombia</t>
  </si>
  <si>
    <t>Asistencia Técnica De Soporte Y Mejoramiento A 113 Instituciones Educativas Que Forman Parte Del Programa Colegios Amigos Del Turismo</t>
  </si>
  <si>
    <t>Guiones Temáticos, Descriptivos E Interpretativos A Partir De Los Productos De Alto Valor De Los 12 Corredores Turísticos</t>
  </si>
  <si>
    <t>Apoyo Para La Implementación De Una NTS De Turismo De Aventura En 50 Agencias De Viajes Que Operan Actividades De Turismo De Aventura</t>
  </si>
  <si>
    <t>Actualización Del Inventario Turístico De Los Municipios Que Conforman Los 12 Corredores Turísticos</t>
  </si>
  <si>
    <t>Becas A La Excelencia En Turismo, Fase II</t>
  </si>
  <si>
    <t>Programa Nacional En Capacitación De Servicio Al Cliente</t>
  </si>
  <si>
    <t>Programa De Capacitación En Bilingüismo Para Corredores Turísticos</t>
  </si>
  <si>
    <t>Capacitar 300 Efectivos Pertenecientes A La Policía De Turismo En El Nivel B1 Del Idioma Inglés, De Modo Presencial, Según Su Disponibilidad</t>
  </si>
  <si>
    <t>Jornadas De Capacitación En Discapacidad, Accesibilidad, Inclusión Laboral, Turismo Accesible Y Talleres Vivenciales Para Prestadores De Servicios Turísticos</t>
  </si>
  <si>
    <t>Programa De Inmersión Con Formadores Nativos Para Hasta 100 Profesores De Inglés, Pertenecientes A Colegios Amigos Del Turismo</t>
  </si>
  <si>
    <t>Fase 2: Certificación De La NTS-TS-001-1 Y Su Mantenimiento En Cinco Destinos Pertenecientes A Los Doce Corredores Turísticos</t>
  </si>
  <si>
    <t>I Curso De Inglés Dirigido A Guías De Turismo En El Corredor Turístico Del PCC</t>
  </si>
  <si>
    <t>Becas A La Excelencia En Turismo Para Estudiantes De Colegios Amigos Del Turismo - Fase III</t>
  </si>
  <si>
    <t>Fase 1: Implementación De La NTS-TS-001-1 En Un Área Turística Delimitada Dentro De Tres Destinos Turísticos De Colombia</t>
  </si>
  <si>
    <t>Centro De Ferias Y Exposiciones - Expoferias, Manizales</t>
  </si>
  <si>
    <t>Ad-01-14 Adición Al Proyecto Cable Aéreo Sector Cable Plaza - Los Yarumos</t>
  </si>
  <si>
    <t>Obras Cable Yarumos Manizales (Adición)</t>
  </si>
  <si>
    <t>Diseño Del Centro Interpretativo De La Ruta Del Café En La Estación San Francisco De Chinchiná, Paisaje Cultural Cafetero, Colombia - Chinchiná (Adición)</t>
  </si>
  <si>
    <t>Construcción De Obras Civiles Área De Respaldo Del Centro De Eventos De Valle Del Pacífico</t>
  </si>
  <si>
    <t>Construcción De La Estación Caminos De Arriería-Fonda Arriera Del Paisaje Cultural Cafetero Del Municipio De Aguadas Departamentos De Caldas</t>
  </si>
  <si>
    <t>Señalización Turística Peatonal Pueblos Patrimonio</t>
  </si>
  <si>
    <t>Renovación Y Transformación Integral Del Espacio Público De La Plaza De Mercado José Hilario López De Buenaventura - Valle Del Cauca</t>
  </si>
  <si>
    <t>Parque Temático De Flora Y Fauna De Pereira</t>
  </si>
  <si>
    <t>Construcción De Obras Civiles Área De Respaldo Del Centro De Eventos Del Valle Del Pacífico</t>
  </si>
  <si>
    <t>Parque Temático Flora Y Fauna De Pereira. Ukumari Mirador Suricata</t>
  </si>
  <si>
    <t>Construcción Del Sendero "Eco-Turístico En El Corregimiento De San Cipriano En El Departamento De Valle Del Cauca"</t>
  </si>
  <si>
    <t>Implementación, Fabricación, Suministro E Instalación De La Señalización Turística De Paisaje Cultural Cafetero - PCC</t>
  </si>
  <si>
    <t>Cable Aéreo Sector Cable Plaza - Yarumos  (Adición Obras Complementarias Y Puesta En Funcionamiento Del Sistema Lineal Teleférico Los Yarumos En La Ciudad De Manizales)</t>
  </si>
  <si>
    <t>Construcción Parque Temático Flora Y Fauna De Pereira</t>
  </si>
  <si>
    <t>Construcción Del Centro De Convenciones De Pereira Y Risaralda - Expofuturo</t>
  </si>
  <si>
    <t>Primera Fase De La Restauración De La Estación San Francisco Para Crear El Centro Interpretativo De La Ruta Del Café En Chinchiná</t>
  </si>
  <si>
    <t>Construcción Del Recinto Gastronómico Y Artesanal Villa De Nueva Salento</t>
  </si>
  <si>
    <t>Infraestructura Turística Para La Consolidación De La Serranía Alto Del Nudo, Como Destino De Turismo De Naturaleza</t>
  </si>
  <si>
    <t>Equipo Asesor Para La Elaboración De Estudios Técnicos Y De Ingeniería De Detalle Para Los Proyectos De Infraestructura Turística Diseñados Por El Mincit, Revisión Y Análisis De La Información Técnica De Los Proyectos Presentados Por Entidades Territorial</t>
  </si>
  <si>
    <t>Construcción Etapa III, Mirador Colina Iluminada, Municipio De Filandia, Quindío</t>
  </si>
  <si>
    <t>Adición Proyecto De Suministro, Instalación, Reparación, Mantenimiento Y Puesta En Funcionamiento De Cámaras Hiperbáricas</t>
  </si>
  <si>
    <t>Centro De Danza Y Coreografía Del Valle Del Cauca La Licorera En La Ciudad De Cali, Valle</t>
  </si>
  <si>
    <t>Actualizar el plan de desarrollo turístico del departamento para consolidar a risaralda como destino turístico competitivo.</t>
  </si>
  <si>
    <t>Diseñar e implementar el diseño de producto turístico para el municipio de armenia como ciudad de eventos y convenciones</t>
  </si>
  <si>
    <t>Implementar un modelo de desarrollo turístico y específico en la ciudad de armenia - quindío y particularmente en el centro de armenia a través de la implementación y certificación de un sistema de gestión a partir de las norma nts-ts 001-1 "destino turístico - área turística. requisitos de sostenibilidad" y asistencia técnica para su articulación al desarrollo del destino</t>
  </si>
  <si>
    <t>Realizar la implementación de la norma técnica sectorial colombiana nts ts 001-1 "destino turístico - área turística </t>
  </si>
  <si>
    <t>Implementar en el área del paisaje cultural cafetero dentro de un grupo de 120 establecimientos (alojamientos, agencias de viajes y restaurantes) que integren la oferta turística de los departamentos de quindío, caldas, risaralda y valle del cauca: un proceso de implementación de buenas prácticas turísticas y certificación en normas técnicas sectoriales en sostenibilidad, como valor agregado, otras nts ambientales y turísticas con el objeto de incrementar los estándares de calidad, infraestructura, servicios turísticos y de sostenibilidad de los negocios y los recursos naturales en el marco del pcc, además de brindar una herramienta informativa y comercial para diferenciar servicios turísticos que comparativamente presentan un mejor desempeño.</t>
  </si>
  <si>
    <t>Prestar servicios para la asistencia técnica y acompañamiento de (72) instituciones educativas del país, de tal forma que permita involucrarlas en el programa colegios amigos del turismo, cat, que busca integrar a sus planes de estudio, en los niveles de preescolar, educación básica y media, acciones educativas con contenidos orientados hacia el turismo y el uso creativo del tiempo libre, como eje articulador de su propuesta curricular, atendiendo las particularidades de cada institución educativa y del entorno en el cual se desarrollan y realizan el inventario de las instituciones de educación media con articulación para la enseñanza del turismo o con modalidad técnica en turismo.</t>
  </si>
  <si>
    <t>Realizar los planes estratégicos de desarrollo turístico en los municipios que integra la red turística de pueblos patrimonio de colombia</t>
  </si>
  <si>
    <t>Capacitar al sector turismo en el idioma inglés, mediante un programa de educación virtual y presencial</t>
  </si>
  <si>
    <t>Fortalecer los procesos de construcción de sostenibilidad dentro del destino turístico pnn otún quimbaya-risaralda a través de la implementación y certificación de un sistema de gestión de acuerdo a la nts-ts-002 "establecimientos de alojamiento y hospedaje (eah) requisitos de sostenibilidad"; aplicado a 1 (un) establecimiento de alojamiento y hospedaje.</t>
  </si>
  <si>
    <t>Asesorar y certificar a 700 prestadores de servicios turísticos de cartagena, santa marta, cienaga, isla salamanca, parque tayrona, melgar, honda, girardot, archipielago de san andres, providencia y santa catalina, usando como medio la plataforma virtual para certificación en normas técnicas sectoriales, que contribuirá a mejorar los estándares de calidad y sostenibilidad en la presentación de los servicios turísticos ofrecidos</t>
  </si>
  <si>
    <t>Crear una cultura turística sostenible a nivel nacional, a partir de la sensibilización frente a comportamientos sustentables, a través de la distribución de información en libros y packs de postales, físicamente en el departamento de san andrés, y virtualmente a nivel nacional.</t>
  </si>
  <si>
    <t>Desarrollar un programa de bilingüismo, con destino a la policía de turismo, que permita la creación de competencias en el idioma inglés, en aras de mejorar su gestión en el sector.</t>
  </si>
  <si>
    <t>Realizar la implementación bajo la norma técnica sectorial colombiana nts-ts "destino turístico - área turística requisitos de sostenibilidad " nts ts 001-1 en seis destinos</t>
  </si>
  <si>
    <t>Implementar las normas técnicas sectoriales de turismo de aventura (nts-av-010, nts-av-011, nts-av-012, nts-av-013, nts-av-014 y nts-av-015) en 100 agencias de viajes que operan actividades de turismo de aventura a nivel nacional</t>
  </si>
  <si>
    <t>Implementar las normas técnicas sectoriales de guías de turismo (nts-gt005, nts-gt006, nts-gt007, nts-gt008, nts-gt009, nts-gt010, nts-gt011, nts-gt012 y nts-gt013) en 200 guías turísticos, según le corresponda a cada uno para obtener la certificación.</t>
  </si>
  <si>
    <t>Promocionar el producto turístico del departamento de risaralda y su capital pereira, con el propósito de lograr una mayor demanda de servicios y un reconocimiento por parte de los actores de la cadena de comercialización turística y los potenciales demandantes directos</t>
  </si>
  <si>
    <t>Identificar iniciativas productivas que puedan apalancar el desarrollo económico de las comunidades en las zonas de amortiguación de los parques naturales de colombia con vocación ecoturística.</t>
  </si>
  <si>
    <t>Fortalecer las capacidades en el manejo del idioma de 20 personas vinculadas al sector turismo, así como mejorar el conocimiento en sostenibilidad de destinos turísticos, mediante el desarrollo de un curso que incluye un módulo de inglés como segunda lengua y un módulo de manejo sostenible de destinos</t>
  </si>
  <si>
    <t>Capacitar prestadores de servicios turísticos en bilinguismo</t>
  </si>
  <si>
    <t>Adquirir el servicio de telecomunicación móvil con destino a 163 corredores turísticos seguros, conforme a las necesidades específicas de las regiones y la nueva visión del sector turístico colombiano</t>
  </si>
  <si>
    <t>Conformar un equipo de trabajo integrado por cinco (05) miembros de dedicación exclusiva, para el diseño, implementación y seguimiento del sistema de corredores turísticos regionales.</t>
  </si>
  <si>
    <t>Diseñar e implementar una ruta de avirutismo para los andes centrales</t>
  </si>
  <si>
    <t>Otorgar oportunidades de acceso a programas de educación superior a bachilleres academicamente destacados que terminen sus estudios de educación secundaria en instituciones educativas públicas vinculadas al programa colegios amigos del turismo</t>
  </si>
  <si>
    <t>Apoyar, asesorar y realizar seguimiento a la implementación de las normas técnicas sectoriales de turismo sostenible y sistemas de gestión de sostenibilidad que han aplicado los prestadores beneficiados del proyecto de certificación fnt 083-2015 de modo que se garantice el cumplimiento de los requisitos de las normas.</t>
  </si>
  <si>
    <t>Apoyar la elaboración y ejecución de proyectos y/o iniciativas de base comunitaria que presenten las comunidades, negras, afrocolombianas, raizales y palanqueras, pueblos indígenas y campesinos para fortalecer el desarrollo empresarial y mejorar la competitividad turística de destino convirtiendo a estas comunidades prestadores de servicios turísticos de calidad.</t>
  </si>
  <si>
    <t>Desarrollar la segunda fase del programa de bilingüismo, con destino a la policía de turismo, que permita la creación de competencias en el idioma inglés alcanzando el nivel a2 completo, en aras de mejorar su gestión en el sector</t>
  </si>
  <si>
    <t>Certificar y hacer las auditorías de seguimiento y recertificación bajo la norma técnica sectorial colombiana NTS-TS 001-1 "destino turístico - área turística requisitos de sostenibilidad" en el área turística que se establezca en Finlandia, Salento, Santa Rosa de Cabal, Pijao, Monguí y Jericó.</t>
  </si>
  <si>
    <t>Prestar asistencia técnica de soporte y mejoramiento a 113 instituciones educativas que forman parte del programa colegios amigos del turismo</t>
  </si>
  <si>
    <t>implementar un esquema de formación integral, dirigida a las comunidades afrocolombianas, raizales y palenqueras orientado a fortalecer el desempeño empresarial y la prestación de servicios turísticos, convirtiendo a estas comunidades prestadores de servicios turísticos de calidad para la región.Elaborar y diseñar los guiones temáticos, descriptivos e interpretativos a partir de los productos de alto valor de los 12 corredores turísticos</t>
  </si>
  <si>
    <t>Fortalecer la calidad en la prestación de las agencias de viaje que operan actividades de turismo de aventura, mediante la implementación de las normas técnicas sectoriales de turismo de aventura, para que posteriormente obtengan la certificación en calidad turística</t>
  </si>
  <si>
    <t>Diseñar e implementar un módulo a la plataforma de corredores turísticos, que permitan el registro cualificado de atractivos y recursos turísticos de los municipios que hacen parte de los 12 corredores, por medio de la contratación del recurso humano local que corresponda a cada uno de los corredores para su actualización</t>
  </si>
  <si>
    <t>Capacitar en servicio a personal vinculado al turismo a nivel nacional en aras de fortalecer sus competencias laborales y mejorar el servicio ofrecido a los turistas y visitantes.</t>
  </si>
  <si>
    <t>Fortalecer la calidad en la prestación del servicio de las agencias de viajes que operan actividades de turismo de aventura, mediante la certificación en una de las normas técnicas sectoriales de turismo de aventura que le apliquen.</t>
  </si>
  <si>
    <t>Realizar el proceso de verificación a nivel nacional de la implementación de las normas técnicas sectoriales de turismo sostenible por los PST</t>
  </si>
  <si>
    <t>Otorgar oportunidades de acceso a programas de educación superior a bachilleres académicos destacados, que terminen sus estudios de educación secundaria en instituciones educativas públicas vinculadas al programa Colegios Amigos del Turismo</t>
  </si>
  <si>
    <t>Competencias empresariales de 45 guías turísticos del paisaje cultural cafetero, por medio del I curso de fortalecimiento empresarial para el sector turismo en las competencias en el idioma inglés, en el corredor de turístico del PCC, como fase de internacionalización del destino</t>
  </si>
  <si>
    <t>Certificar y hacer las auditorias de seguimiento bajo la norma técnica sectorial colombiana NTS-TS 001-1 "Destino turístico - área turística requisitos de sostenibilidad" en el área turística que se establezca cinco destinos turísticos pertenecientes a los doce corredores turísticos.</t>
  </si>
  <si>
    <t>Fortalecer las competencias en el manejo del idioma inglés de hasta a 100 profesores de los Colegios Amigos del Turismo, mediante un programa de inmersión con formadores nativos.</t>
  </si>
  <si>
    <t>Capacitar y sensibilizar hasta 420 prestadores de servicios turísticos acerca de la discapacidad y la inclusión laboral, con el fin de obtener los conocimientos necesarios para estandarizar los parámetros generales de un destino accesible y fortalecer el proceso de inclusión laboral de personas con discapacidad en el sector turismo.</t>
  </si>
  <si>
    <t>Conformar un equipo de trabajo integrado por cinco (05) miembros de dedicación exclusiva, para el diseño, implementación y seguimiento del Sistema de Corredores Turísticos Regionales.</t>
  </si>
  <si>
    <t>Incrementar la competitividad de la oferta turística de Colombia mediante el desarrollo de programas de bilingüismo en algunos destinos de la estrategia de Corredores Turísticos.</t>
  </si>
  <si>
    <t>76.02%</t>
  </si>
  <si>
    <t>G</t>
  </si>
  <si>
    <t>Aunar esfuerzos humanos, administrativos, financieros, jurídicos y de asistencia técnica para realizar la “primera fase de la restauración de la estación san francisco para crear el centro interpretativo de la ruta del café en Chinchiná – Caldas</t>
  </si>
  <si>
    <t xml:space="preserve">
Aunar esfuerzos humanos, administrativos, financieros, jurídicos y de asistencia técnica para realizar la construcción del recinto gastronómico y artesanal villa de nueva Salento, de acuerdo a los estudios y diseños entregados por la alcaldía de Salento como estrategia para fortalecer el sector turístico del departamento del Quindío en pro de mejorar la competitividad del destino.
</t>
  </si>
  <si>
    <t>Aunar esfuerzos humanos, administrativos, financieros y de asistencia técnica para realizar la construcción de la infraestructura turística para la consolidación de la serranía Alto del Nudo, como destino de turismo de naturaleza</t>
  </si>
  <si>
    <t>Aunar esfuerzos humanos, administrativos, financieros, jurídicos y de asistencia técnica para realizar la construcción de la tercera etapa del “Eco parque mirador colina iluminada” en el municipio de Filandia, Quindío”</t>
  </si>
  <si>
    <t>Suministro, instalación, reparación, mantenimiento y puesta en funcionamiento de cámaras hiperbáricas</t>
  </si>
  <si>
    <t>Realizar la construcción de obras complementarias al centro de danza y coreografía del Valle del Cauca - La Licorera, en la ciudad de Cali - Valle.</t>
  </si>
  <si>
    <t>Realizar la renovación y transformación integral de la plaza de mercado José Hilario Lopez de Buenaventura para la dinamización del turismo soportado en el proyecto arquitectónico, rescate del patrimonio de la cocina tradicional y el comercio de productos agrícolas</t>
  </si>
  <si>
    <t xml:space="preserve">Apoyar la elaboración y ejecución de proyectos y/o iniciativas de base comunitaria que presenten las comunidades, negras, afrocolombianas, raizales y palanqueras, pueblos indígenas y campesinos para fortalecer el desarrollo empresarial y mejorar la competitividad turística de destino convirtiendo a estas comunidades prestadores de servicios turísticos de calidad.
</t>
  </si>
  <si>
    <t xml:space="preserve">Capacitar 300 efectivos pertenecientes a la policía de turismo en el nivel B1 del idioma inglés, de modo presencial, según su disponibilidad
</t>
  </si>
  <si>
    <t xml:space="preserve">Otorgar oportunidades de acceso a programas de educación superior a bachilleres académicamente destacados, que terminen sus estudios de educación secundaria en instituciones educativas públicas vinculadas al programa colegios amigos del turismo
</t>
  </si>
  <si>
    <t>Realizar la implementación de la Norma Técnica Sectorial Colombiana NTS TS 001-1 "Destino Turístico - Área Turística. Requisitos De Sostenibilidad” en un área turística delimitada que se establezca dentro de tres destinos turísticos de Colombia Lago de Tota, Sandoná y Cuenca Alta del Río Otún en aras de obtener la certificación.</t>
  </si>
  <si>
    <t xml:space="preserve">Fortalecer las competencias en el manejo del idioma inglés de los prestadores de servicios turísticos a nivel nacional, mediante la segunda fase del “programa de formadores nativos extranjeros”
</t>
  </si>
  <si>
    <t xml:space="preserve">PROYECTOS APROBADOS </t>
  </si>
  <si>
    <t>Obtener los diseños requeridos para el establecimiento de un centro interpretativo temático a la ruta del café, en la antigua terminal férrea del municipio de Chinchiná o estación san francisco, declarado bien de interés cultural de la nación.</t>
  </si>
  <si>
    <t>Adición de recursos para la construcción de obras civiles área de respaldo del centro de eventos de valle del pacífico.</t>
  </si>
  <si>
    <t>Construir la fonda arriera de aguadas, caldas</t>
  </si>
  <si>
    <t>Contratar la implementación del diseño final, fabricación, suministro e instalación de la señalización turística peatonal en nueve municipios de la red de pueblos patrimonio, de acuerdo con la descripción, especificaciones generales y particulares de conformidad con el estudio técnico, el manual de normas gráficas, manual "señalizar es culturizar", la resolución 1738 de 2005 del ministerio de cultura y demás documentos relacionados.</t>
  </si>
  <si>
    <t>aunar esfuerzos humanos, administrativos, financieros, y de asistencia técnica para llevar a cabo la ejecución del proyecto denominado parque temático de flora y fauna de Pereira</t>
  </si>
  <si>
    <t>Implementación del modelo físico de ocupación territorial de las secciones de playas urbanas y rurales contenidas en el proyecto de reglamentación de las actividades de las playas de Cartagena de indias.</t>
  </si>
  <si>
    <t>Aunar esfuerzos humanos, administrativos, financieros, y de asistencia técnica para llevar a cabo la ejecución del proyecto denominado parque temático de flora y fauna de Pereira</t>
  </si>
  <si>
    <t>Realizar la renovación y transformación integral de la plaza de mercado Jose Hilario Lopez de buenaventura para la dinamización del turismo soportado en el proyecto arquitectónico, rescate del patrimonio de la cocina tradicional y el comercio de productos agrícolas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</si>
</sst>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 #,##0_-;\-&quot;$&quot;\ * #,##0_-;_-&quot;$&quot;\ * &quot;-&quot;_-;_-@_-"/>
    <numFmt numFmtId="164" formatCode="_-&quot;$&quot;* #,##0_-;\-&quot;$&quot;* #,##0_-;_-&quot;$&quot;* &quot;-&quot;_-;_-@_-"/>
    <numFmt numFmtId="165" formatCode="_-&quot;$&quot;* #,##0.00_-;\-&quot;$&quot;* #,##0.00_-;_-&quot;$&quot;* &quot;-&quot;??_-;_-@_-"/>
    <numFmt numFmtId="166" formatCode="_(* #,##0.00_);_(* \(#,##0.00\);_(* &quot;-&quot;??_);_(@_)"/>
    <numFmt numFmtId="167" formatCode="_(&quot;$&quot;\ * #,##0.00_);_(&quot;$&quot;\ * \(#,##0.00\);_(&quot;$&quot;\ * &quot;-&quot;??_);_(@_)"/>
    <numFmt numFmtId="168" formatCode="&quot;$&quot;#,##0.00"/>
    <numFmt numFmtId="169" formatCode="_-&quot;$&quot;* #,##0_-;\-&quot;$&quot;* #,##0_-;_-&quot;$&quot;* &quot;-&quot;??_-;_-@_-"/>
  </numFmts>
  <fonts count="10" x14ac:knownFonts="1">
    <font>
      <sz val="11"/>
      <color theme="1"/>
      <name val="Calibri"/>
      <family val="2"/>
      <scheme val="minor"/>
    </font>
    <font>
      <sz val="11"/>
      <color theme="1"/>
      <name val="Calibri"/>
      <family val="2"/>
      <scheme val="minor"/>
    </font>
    <font>
      <sz val="8"/>
      <name val="Futura Std Book"/>
      <family val="2"/>
    </font>
    <font>
      <b/>
      <sz val="8"/>
      <name val="Futura Std Book"/>
      <family val="2"/>
    </font>
    <font>
      <b/>
      <sz val="8"/>
      <color rgb="FFA21984"/>
      <name val="Futura Std Book"/>
      <family val="2"/>
    </font>
    <font>
      <sz val="10"/>
      <name val="Arial"/>
      <family val="2"/>
    </font>
    <font>
      <sz val="11"/>
      <color indexed="8"/>
      <name val="Calibri"/>
      <family val="2"/>
    </font>
    <font>
      <sz val="8"/>
      <color theme="1"/>
      <name val="Futura Std Book"/>
      <family val="2"/>
    </font>
    <font>
      <sz val="8"/>
      <color rgb="FF000000"/>
      <name val="Futura Std Book"/>
      <family val="2"/>
    </font>
    <font>
      <b/>
      <sz val="9"/>
      <color indexed="81"/>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rgb="FFCCCCFF"/>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xf numFmtId="166"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6" fillId="0" borderId="0"/>
    <xf numFmtId="0" fontId="5" fillId="0" borderId="0" applyFont="0" applyFill="0" applyBorder="0" applyAlignment="0" applyProtection="0"/>
    <xf numFmtId="168" fontId="5" fillId="0" borderId="0" applyFont="0" applyFill="0" applyBorder="0" applyAlignment="0" applyProtection="0"/>
    <xf numFmtId="0" fontId="5" fillId="0" borderId="0"/>
    <xf numFmtId="0" fontId="6" fillId="0" borderId="0"/>
    <xf numFmtId="165" fontId="1" fillId="0" borderId="0" applyFont="0" applyFill="0" applyBorder="0" applyAlignment="0" applyProtection="0"/>
    <xf numFmtId="0" fontId="5" fillId="0" borderId="0"/>
    <xf numFmtId="42"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left" vertical="center"/>
    </xf>
    <xf numFmtId="166" fontId="2" fillId="0" borderId="0" xfId="1" applyFont="1" applyAlignment="1">
      <alignment vertical="center"/>
    </xf>
    <xf numFmtId="167" fontId="2" fillId="0" borderId="0" xfId="2" applyFont="1" applyAlignment="1">
      <alignment vertical="center"/>
    </xf>
    <xf numFmtId="0" fontId="4" fillId="2"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center"/>
    </xf>
    <xf numFmtId="167" fontId="2" fillId="0" borderId="1" xfId="2" applyFont="1" applyBorder="1" applyAlignment="1">
      <alignment vertical="center"/>
    </xf>
    <xf numFmtId="14" fontId="2" fillId="0" borderId="1" xfId="0" applyNumberFormat="1" applyFont="1" applyBorder="1" applyAlignment="1">
      <alignment vertical="center"/>
    </xf>
    <xf numFmtId="167" fontId="2" fillId="0" borderId="1" xfId="2" applyFont="1" applyBorder="1" applyAlignment="1">
      <alignment horizontal="left" vertical="center"/>
    </xf>
    <xf numFmtId="49" fontId="2" fillId="0" borderId="1" xfId="0" applyNumberFormat="1" applyFont="1" applyBorder="1" applyAlignment="1">
      <alignment horizontal="left" vertical="center"/>
    </xf>
    <xf numFmtId="49" fontId="2" fillId="0" borderId="1" xfId="0" applyNumberFormat="1" applyFont="1" applyBorder="1" applyAlignment="1">
      <alignment horizontal="left"/>
    </xf>
    <xf numFmtId="0" fontId="2" fillId="4" borderId="1" xfId="13" applyFont="1" applyFill="1" applyBorder="1" applyAlignment="1">
      <alignment horizontal="left" vertical="center"/>
    </xf>
    <xf numFmtId="167" fontId="2" fillId="0" borderId="1" xfId="2" applyFont="1" applyFill="1" applyBorder="1" applyAlignment="1">
      <alignment horizontal="left" vertical="center"/>
    </xf>
    <xf numFmtId="49" fontId="2" fillId="0" borderId="1" xfId="0" applyNumberFormat="1" applyFont="1" applyFill="1" applyBorder="1" applyAlignment="1">
      <alignment horizontal="left" vertical="center"/>
    </xf>
    <xf numFmtId="0" fontId="2" fillId="0" borderId="1" xfId="13" applyFont="1" applyFill="1" applyBorder="1" applyAlignment="1">
      <alignment horizontal="left" vertical="center"/>
    </xf>
    <xf numFmtId="49" fontId="2" fillId="0" borderId="1" xfId="0" applyNumberFormat="1" applyFont="1" applyFill="1" applyBorder="1" applyAlignment="1">
      <alignment vertical="center"/>
    </xf>
    <xf numFmtId="0" fontId="2" fillId="0" borderId="1" xfId="0" applyFont="1" applyFill="1" applyBorder="1" applyAlignment="1">
      <alignment vertical="center"/>
    </xf>
    <xf numFmtId="14" fontId="2" fillId="0" borderId="1" xfId="0" applyNumberFormat="1" applyFont="1" applyFill="1" applyBorder="1" applyAlignment="1">
      <alignment vertical="center"/>
    </xf>
    <xf numFmtId="14"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14" fontId="7" fillId="0" borderId="1" xfId="0" applyNumberFormat="1" applyFont="1" applyFill="1" applyBorder="1" applyAlignment="1">
      <alignment vertical="center"/>
    </xf>
    <xf numFmtId="164" fontId="7" fillId="0" borderId="1" xfId="3" applyFont="1" applyFill="1" applyBorder="1" applyAlignment="1">
      <alignment vertical="center"/>
    </xf>
    <xf numFmtId="0" fontId="8" fillId="0" borderId="1" xfId="0" applyFont="1" applyFill="1" applyBorder="1" applyAlignment="1"/>
    <xf numFmtId="0" fontId="2" fillId="0" borderId="1" xfId="0" applyFont="1" applyFill="1" applyBorder="1" applyAlignment="1">
      <alignment horizontal="left"/>
    </xf>
    <xf numFmtId="167" fontId="2" fillId="0" borderId="1" xfId="2" applyFont="1" applyFill="1" applyBorder="1" applyAlignment="1">
      <alignment vertical="center"/>
    </xf>
    <xf numFmtId="167" fontId="2" fillId="0" borderId="1" xfId="2" applyFont="1" applyFill="1" applyBorder="1" applyAlignment="1">
      <alignment horizontal="left"/>
    </xf>
    <xf numFmtId="164" fontId="2" fillId="0" borderId="1" xfId="3" applyFont="1" applyFill="1" applyBorder="1" applyAlignment="1">
      <alignment horizontal="left" vertical="center"/>
    </xf>
    <xf numFmtId="164" fontId="2" fillId="0" borderId="1" xfId="3" applyFont="1" applyFill="1" applyBorder="1" applyAlignment="1">
      <alignment horizontal="right" vertical="center"/>
    </xf>
    <xf numFmtId="164" fontId="2" fillId="0" borderId="1" xfId="3" applyFont="1" applyFill="1" applyBorder="1" applyAlignment="1">
      <alignment vertical="center"/>
    </xf>
    <xf numFmtId="0" fontId="2" fillId="0" borderId="0" xfId="0" applyFont="1" applyFill="1" applyAlignment="1">
      <alignment vertical="center"/>
    </xf>
    <xf numFmtId="0" fontId="3" fillId="0" borderId="0" xfId="0" applyFont="1" applyAlignment="1">
      <alignment vertical="center"/>
    </xf>
    <xf numFmtId="166" fontId="3" fillId="0" borderId="0" xfId="1" applyFont="1" applyAlignment="1">
      <alignment vertical="center"/>
    </xf>
    <xf numFmtId="167" fontId="3" fillId="0" borderId="0" xfId="2" applyFont="1" applyAlignment="1">
      <alignment vertical="center"/>
    </xf>
    <xf numFmtId="0" fontId="3" fillId="0" borderId="0" xfId="0" applyFont="1" applyFill="1" applyAlignment="1">
      <alignment vertical="center"/>
    </xf>
    <xf numFmtId="0" fontId="2" fillId="4" borderId="1" xfId="0" applyFont="1" applyFill="1" applyBorder="1" applyAlignment="1">
      <alignment horizontal="left" vertical="center"/>
    </xf>
    <xf numFmtId="0" fontId="7" fillId="4" borderId="1" xfId="0" applyFont="1" applyFill="1" applyBorder="1" applyAlignment="1">
      <alignment horizontal="left" vertical="center"/>
    </xf>
    <xf numFmtId="0" fontId="2" fillId="4" borderId="1" xfId="0" applyFont="1" applyFill="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4"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4" borderId="1" xfId="0" applyFont="1" applyFill="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164" fontId="3" fillId="0" borderId="0" xfId="3" applyFont="1" applyAlignment="1">
      <alignment vertical="center"/>
    </xf>
    <xf numFmtId="167" fontId="3" fillId="0" borderId="0" xfId="2" applyFont="1" applyAlignment="1">
      <alignment vertical="center" wrapText="1"/>
    </xf>
    <xf numFmtId="0" fontId="3" fillId="0" borderId="0" xfId="0" applyFont="1" applyFill="1" applyAlignment="1">
      <alignment vertical="center" wrapText="1"/>
    </xf>
    <xf numFmtId="9" fontId="3" fillId="0" borderId="0" xfId="17" applyFont="1" applyFill="1" applyAlignment="1">
      <alignment horizontal="center" vertical="center"/>
    </xf>
    <xf numFmtId="0" fontId="2" fillId="0" borderId="0" xfId="0" applyFont="1" applyAlignment="1">
      <alignment horizontal="left" vertical="center" wrapText="1"/>
    </xf>
    <xf numFmtId="164" fontId="2" fillId="0" borderId="0" xfId="3" applyFont="1" applyAlignment="1">
      <alignment vertical="center"/>
    </xf>
    <xf numFmtId="167" fontId="2" fillId="0" borderId="0" xfId="2" applyFont="1" applyAlignment="1">
      <alignment vertical="center" wrapText="1"/>
    </xf>
    <xf numFmtId="0" fontId="2" fillId="0" borderId="0" xfId="0" applyFont="1" applyFill="1" applyAlignment="1">
      <alignment vertical="center" wrapText="1"/>
    </xf>
    <xf numFmtId="9" fontId="2" fillId="0" borderId="0" xfId="17" applyFont="1" applyFill="1" applyAlignment="1">
      <alignment horizontal="center" vertical="center"/>
    </xf>
    <xf numFmtId="164" fontId="4" fillId="2" borderId="1" xfId="3"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7" applyFont="1" applyFill="1" applyBorder="1" applyAlignment="1">
      <alignment horizontal="center" vertical="center" wrapText="1"/>
    </xf>
    <xf numFmtId="9" fontId="2" fillId="0" borderId="1" xfId="17" applyFont="1" applyFill="1" applyBorder="1" applyAlignment="1">
      <alignment horizontal="center" vertical="center"/>
    </xf>
    <xf numFmtId="167" fontId="2" fillId="0" borderId="1" xfId="2" applyFont="1" applyBorder="1" applyAlignment="1">
      <alignment horizontal="left" vertical="center" wrapText="1"/>
    </xf>
    <xf numFmtId="0" fontId="7" fillId="0" borderId="1" xfId="0" applyFont="1" applyBorder="1" applyAlignment="1">
      <alignment horizontal="left" vertical="center" wrapText="1"/>
    </xf>
    <xf numFmtId="49" fontId="2" fillId="0" borderId="1" xfId="0" applyNumberFormat="1" applyFont="1" applyBorder="1" applyAlignment="1">
      <alignment horizontal="left" vertical="center" wrapText="1"/>
    </xf>
    <xf numFmtId="14" fontId="2" fillId="0" borderId="1" xfId="0" applyNumberFormat="1" applyFont="1" applyBorder="1" applyAlignment="1">
      <alignment vertical="center" wrapText="1"/>
    </xf>
    <xf numFmtId="14" fontId="2" fillId="0" borderId="1" xfId="0" applyNumberFormat="1" applyFont="1" applyFill="1" applyBorder="1" applyAlignment="1">
      <alignment vertical="center" wrapText="1"/>
    </xf>
    <xf numFmtId="0" fontId="0" fillId="0" borderId="0" xfId="0" applyAlignment="1">
      <alignment horizontal="center"/>
    </xf>
    <xf numFmtId="0" fontId="0" fillId="0" borderId="0" xfId="0" applyAlignment="1">
      <alignment horizontal="right"/>
    </xf>
    <xf numFmtId="0" fontId="2" fillId="0" borderId="0" xfId="0" applyFont="1" applyAlignment="1">
      <alignment horizontal="center" vertical="center" wrapText="1"/>
    </xf>
    <xf numFmtId="49" fontId="2" fillId="0" borderId="1" xfId="0" applyNumberFormat="1" applyFont="1" applyFill="1" applyBorder="1" applyAlignment="1">
      <alignment horizontal="left"/>
    </xf>
    <xf numFmtId="0" fontId="2" fillId="0" borderId="1" xfId="0" applyFont="1" applyFill="1" applyBorder="1" applyAlignment="1">
      <alignment horizontal="center" vertical="center"/>
    </xf>
    <xf numFmtId="15" fontId="2" fillId="0" borderId="1" xfId="0" applyNumberFormat="1" applyFont="1" applyFill="1" applyBorder="1" applyAlignment="1">
      <alignment horizontal="center" vertical="center"/>
    </xf>
    <xf numFmtId="167" fontId="2" fillId="0" borderId="1" xfId="2" applyFont="1" applyFill="1" applyBorder="1" applyAlignment="1">
      <alignment horizontal="right" vertical="center"/>
    </xf>
    <xf numFmtId="9" fontId="2" fillId="0" borderId="1" xfId="0" applyNumberFormat="1" applyFont="1" applyFill="1" applyBorder="1" applyAlignment="1">
      <alignment horizontal="center" vertical="center"/>
    </xf>
    <xf numFmtId="0" fontId="8" fillId="0" borderId="1" xfId="0" applyFont="1" applyFill="1" applyBorder="1" applyAlignment="1">
      <alignment horizontal="left"/>
    </xf>
    <xf numFmtId="0" fontId="7" fillId="0" borderId="1" xfId="0" applyFont="1" applyFill="1" applyBorder="1" applyAlignment="1">
      <alignment horizontal="left" vertical="center"/>
    </xf>
    <xf numFmtId="167" fontId="2" fillId="0" borderId="1" xfId="2" applyFont="1" applyFill="1" applyBorder="1" applyAlignment="1">
      <alignment horizontal="center" vertical="center"/>
    </xf>
    <xf numFmtId="14" fontId="7" fillId="0" borderId="1" xfId="0" applyNumberFormat="1" applyFont="1" applyFill="1" applyBorder="1" applyAlignment="1">
      <alignment horizontal="left" vertical="center"/>
    </xf>
    <xf numFmtId="0" fontId="8" fillId="0" borderId="1" xfId="0" applyFont="1" applyFill="1" applyBorder="1" applyAlignment="1">
      <alignment horizontal="center"/>
    </xf>
    <xf numFmtId="15" fontId="2" fillId="0" borderId="1" xfId="6" applyNumberFormat="1" applyFont="1" applyFill="1" applyBorder="1" applyAlignment="1">
      <alignment horizontal="center" vertical="center"/>
    </xf>
    <xf numFmtId="49" fontId="7" fillId="0" borderId="1" xfId="0" applyNumberFormat="1" applyFont="1" applyFill="1" applyBorder="1" applyAlignment="1">
      <alignment horizontal="left" vertical="center"/>
    </xf>
    <xf numFmtId="0" fontId="8" fillId="0" borderId="1" xfId="0" applyFont="1" applyFill="1" applyBorder="1" applyAlignment="1">
      <alignment horizontal="left" vertical="center"/>
    </xf>
    <xf numFmtId="42" fontId="2" fillId="0" borderId="1" xfId="16" applyFont="1" applyFill="1" applyBorder="1" applyAlignment="1">
      <alignment horizontal="left"/>
    </xf>
    <xf numFmtId="0" fontId="2" fillId="0" borderId="1" xfId="0" applyFont="1" applyFill="1" applyBorder="1" applyAlignment="1"/>
    <xf numFmtId="0" fontId="7" fillId="0" borderId="1" xfId="0" applyFont="1" applyFill="1" applyBorder="1" applyAlignment="1">
      <alignment vertical="center"/>
    </xf>
    <xf numFmtId="0" fontId="4" fillId="2" borderId="1" xfId="0" applyFont="1" applyFill="1" applyBorder="1" applyAlignment="1">
      <alignment horizontal="center" vertical="center" wrapText="1"/>
    </xf>
    <xf numFmtId="14" fontId="2" fillId="4" borderId="1" xfId="0" applyNumberFormat="1" applyFont="1" applyFill="1" applyBorder="1" applyAlignment="1">
      <alignment vertical="center"/>
    </xf>
    <xf numFmtId="49" fontId="2" fillId="4" borderId="1" xfId="0" applyNumberFormat="1" applyFont="1" applyFill="1" applyBorder="1" applyAlignment="1">
      <alignment vertical="center"/>
    </xf>
    <xf numFmtId="166" fontId="2" fillId="4" borderId="1" xfId="1" applyFont="1" applyFill="1" applyBorder="1" applyAlignment="1">
      <alignment vertical="center"/>
    </xf>
    <xf numFmtId="164" fontId="2" fillId="4" borderId="1" xfId="3" applyFont="1" applyFill="1" applyBorder="1" applyAlignment="1">
      <alignment vertical="center"/>
    </xf>
    <xf numFmtId="167" fontId="2" fillId="4" borderId="1" xfId="2" applyFont="1" applyFill="1" applyBorder="1" applyAlignment="1">
      <alignment vertical="center"/>
    </xf>
    <xf numFmtId="0" fontId="2" fillId="4" borderId="0" xfId="0" applyFont="1" applyFill="1" applyAlignment="1">
      <alignment vertical="center"/>
    </xf>
    <xf numFmtId="0" fontId="8" fillId="4" borderId="1" xfId="0" applyFont="1" applyFill="1" applyBorder="1" applyAlignment="1">
      <alignment vertical="center"/>
    </xf>
    <xf numFmtId="166" fontId="2" fillId="4" borderId="1" xfId="1" applyFont="1" applyFill="1" applyBorder="1" applyAlignment="1">
      <alignment horizontal="left" vertical="center"/>
    </xf>
    <xf numFmtId="164" fontId="8" fillId="4" borderId="1" xfId="3" applyFont="1" applyFill="1" applyBorder="1" applyAlignment="1">
      <alignment horizontal="center" vertical="center"/>
    </xf>
    <xf numFmtId="167" fontId="2" fillId="4" borderId="1" xfId="2" applyFont="1" applyFill="1" applyBorder="1" applyAlignment="1">
      <alignment horizontal="left" vertical="center"/>
    </xf>
    <xf numFmtId="164" fontId="2" fillId="4" borderId="1" xfId="3" applyFont="1" applyFill="1" applyBorder="1" applyAlignment="1">
      <alignment horizontal="right" vertical="center"/>
    </xf>
    <xf numFmtId="164" fontId="7" fillId="4" borderId="1" xfId="3" applyFont="1" applyFill="1" applyBorder="1" applyAlignment="1">
      <alignment vertical="center"/>
    </xf>
    <xf numFmtId="42" fontId="7" fillId="4" borderId="1" xfId="16" applyFont="1" applyFill="1" applyBorder="1" applyAlignment="1">
      <alignment vertical="center"/>
    </xf>
    <xf numFmtId="42" fontId="2" fillId="4" borderId="1" xfId="16" applyFont="1" applyFill="1" applyBorder="1" applyAlignment="1">
      <alignment vertical="center"/>
    </xf>
    <xf numFmtId="0" fontId="8" fillId="4" borderId="1" xfId="0" applyFont="1" applyFill="1" applyBorder="1" applyAlignment="1"/>
    <xf numFmtId="169" fontId="2" fillId="4" borderId="1" xfId="14" applyNumberFormat="1" applyFont="1" applyFill="1" applyBorder="1" applyAlignment="1">
      <alignment vertical="center"/>
    </xf>
    <xf numFmtId="0" fontId="2" fillId="4" borderId="1" xfId="0" applyFont="1" applyFill="1" applyBorder="1" applyAlignment="1">
      <alignment horizontal="center" vertical="center" wrapText="1"/>
    </xf>
    <xf numFmtId="49" fontId="2" fillId="4" borderId="1" xfId="0" applyNumberFormat="1" applyFont="1" applyFill="1" applyBorder="1" applyAlignment="1">
      <alignment horizontal="left" wrapText="1"/>
    </xf>
    <xf numFmtId="167" fontId="2" fillId="4" borderId="1" xfId="2" applyFont="1" applyFill="1" applyBorder="1" applyAlignment="1">
      <alignment horizontal="left"/>
    </xf>
    <xf numFmtId="0" fontId="2" fillId="4" borderId="1" xfId="0" applyFont="1" applyFill="1" applyBorder="1" applyAlignment="1">
      <alignment horizontal="left" vertical="top"/>
    </xf>
    <xf numFmtId="0" fontId="2" fillId="4" borderId="2" xfId="0" applyFont="1" applyFill="1" applyBorder="1" applyAlignment="1">
      <alignmen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4" fillId="2" borderId="4" xfId="0" applyFont="1" applyFill="1" applyBorder="1" applyAlignment="1">
      <alignment horizontal="left" vertical="center" wrapText="1"/>
    </xf>
    <xf numFmtId="0" fontId="2" fillId="0" borderId="2" xfId="0" applyFont="1" applyFill="1" applyBorder="1" applyAlignment="1">
      <alignment horizontal="left" vertical="center"/>
    </xf>
    <xf numFmtId="0" fontId="8" fillId="4" borderId="3" xfId="0" applyFont="1" applyFill="1" applyBorder="1" applyAlignment="1"/>
    <xf numFmtId="0" fontId="2" fillId="4" borderId="1" xfId="0" applyFont="1" applyFill="1" applyBorder="1" applyAlignment="1">
      <alignment horizontal="center" vertical="center"/>
    </xf>
    <xf numFmtId="0" fontId="4" fillId="2" borderId="1" xfId="0" applyFont="1" applyFill="1" applyBorder="1" applyAlignment="1">
      <alignment vertical="center" wrapText="1"/>
    </xf>
    <xf numFmtId="0" fontId="2" fillId="4" borderId="1" xfId="13" applyFont="1" applyFill="1" applyBorder="1" applyAlignment="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9" fontId="2" fillId="4" borderId="1" xfId="17" applyFont="1" applyFill="1" applyBorder="1" applyAlignment="1">
      <alignment horizontal="center" vertical="center"/>
    </xf>
    <xf numFmtId="9" fontId="2"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9" fontId="2" fillId="4" borderId="1" xfId="17" applyFont="1" applyFill="1" applyBorder="1" applyAlignment="1">
      <alignment horizontal="center" vertical="center" wrapText="1"/>
    </xf>
    <xf numFmtId="49" fontId="2" fillId="4" borderId="1" xfId="0" applyNumberFormat="1" applyFont="1" applyFill="1" applyBorder="1" applyAlignment="1">
      <alignment horizontal="center" wrapText="1"/>
    </xf>
    <xf numFmtId="9" fontId="2" fillId="4" borderId="1" xfId="0" applyNumberFormat="1" applyFont="1" applyFill="1" applyBorder="1" applyAlignment="1">
      <alignment horizontal="center" vertical="top"/>
    </xf>
    <xf numFmtId="9" fontId="2" fillId="4" borderId="1" xfId="0" applyNumberFormat="1" applyFont="1" applyFill="1" applyBorder="1" applyAlignment="1">
      <alignment horizontal="center" vertical="center" wrapText="1"/>
    </xf>
    <xf numFmtId="10" fontId="2" fillId="4" borderId="1" xfId="0" applyNumberFormat="1" applyFont="1" applyFill="1" applyBorder="1" applyAlignment="1">
      <alignment horizontal="center" vertical="center"/>
    </xf>
    <xf numFmtId="9" fontId="7" fillId="4" borderId="1" xfId="0" applyNumberFormat="1" applyFont="1" applyFill="1" applyBorder="1" applyAlignment="1">
      <alignment horizontal="center" vertical="center"/>
    </xf>
    <xf numFmtId="15" fontId="2" fillId="0" borderId="1" xfId="0" applyNumberFormat="1" applyFont="1" applyBorder="1" applyAlignment="1">
      <alignment horizontal="center" vertical="center"/>
    </xf>
    <xf numFmtId="15" fontId="2" fillId="0" borderId="1" xfId="6" applyNumberFormat="1" applyFont="1" applyBorder="1" applyAlignment="1">
      <alignment horizontal="center" vertical="center"/>
    </xf>
    <xf numFmtId="15" fontId="2" fillId="4" borderId="1" xfId="0" applyNumberFormat="1" applyFont="1" applyFill="1" applyBorder="1" applyAlignment="1">
      <alignment horizontal="center" vertical="center"/>
    </xf>
    <xf numFmtId="15" fontId="2" fillId="4" borderId="1" xfId="6" applyNumberFormat="1" applyFont="1" applyFill="1" applyBorder="1" applyAlignment="1">
      <alignment horizontal="center" vertical="center"/>
    </xf>
    <xf numFmtId="49" fontId="2" fillId="4" borderId="1" xfId="0" applyNumberFormat="1" applyFont="1" applyFill="1" applyBorder="1" applyAlignment="1">
      <alignment horizontal="center" vertical="center" wrapText="1"/>
    </xf>
    <xf numFmtId="0" fontId="2" fillId="0" borderId="3" xfId="0" applyFont="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7" fillId="0" borderId="1" xfId="0" applyFont="1" applyBorder="1" applyAlignment="1">
      <alignment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9" fontId="2" fillId="0" borderId="2" xfId="17" applyFont="1" applyFill="1" applyBorder="1" applyAlignment="1">
      <alignment horizontal="center" vertical="center"/>
    </xf>
    <xf numFmtId="9" fontId="2" fillId="0" borderId="3" xfId="17" applyFont="1" applyFill="1" applyBorder="1" applyAlignment="1">
      <alignment horizontal="center" vertical="center"/>
    </xf>
  </cellXfs>
  <cellStyles count="18">
    <cellStyle name="Millares" xfId="1" builtinId="3"/>
    <cellStyle name="Millares 23 2 2" xfId="10"/>
    <cellStyle name="Moneda" xfId="2" builtinId="4"/>
    <cellStyle name="Moneda [0]" xfId="3" builtinId="7"/>
    <cellStyle name="Moneda [0] 2" xfId="16"/>
    <cellStyle name="Moneda 2" xfId="11"/>
    <cellStyle name="Moneda 4" xfId="14"/>
    <cellStyle name="Normal" xfId="0" builtinId="0"/>
    <cellStyle name="Normal 10" xfId="12"/>
    <cellStyle name="Normal 11" xfId="8"/>
    <cellStyle name="Normal 2" xfId="4"/>
    <cellStyle name="Normal 2 10 2" xfId="13"/>
    <cellStyle name="Normal 2 2" xfId="6"/>
    <cellStyle name="Normal 2 2 2" xfId="15"/>
    <cellStyle name="Normal 2 37" xfId="9"/>
    <cellStyle name="Normal 3" xfId="5"/>
    <cellStyle name="Normal 7" xfId="7"/>
    <cellStyle name="Porcentaje" xfId="17" builtinId="5"/>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
  <sheetViews>
    <sheetView tabSelected="1" zoomScale="84" zoomScaleNormal="84" workbookViewId="0">
      <pane ySplit="5" topLeftCell="A6" activePane="bottomLeft" state="frozen"/>
      <selection pane="bottomLeft" activeCell="K12" sqref="K12:K49"/>
    </sheetView>
  </sheetViews>
  <sheetFormatPr baseColWidth="10" defaultColWidth="12.5703125" defaultRowHeight="11.25" x14ac:dyDescent="0.25"/>
  <cols>
    <col min="1" max="1" width="12.5703125" style="1" customWidth="1"/>
    <col min="2" max="2" width="17" style="1" customWidth="1"/>
    <col min="3" max="3" width="4.85546875" style="1" customWidth="1"/>
    <col min="4" max="4" width="44.7109375" style="54" customWidth="1"/>
    <col min="5" max="5" width="43.28515625" style="1" customWidth="1"/>
    <col min="6" max="6" width="15" style="2" customWidth="1"/>
    <col min="7" max="7" width="14.28515625" style="2" customWidth="1"/>
    <col min="8" max="8" width="32.140625" style="2" customWidth="1"/>
    <col min="9" max="9" width="13.5703125" style="1" customWidth="1"/>
    <col min="10" max="10" width="15.85546875" style="4" customWidth="1"/>
    <col min="11" max="11" width="15.42578125" style="4" customWidth="1"/>
    <col min="12" max="12" width="21.42578125" style="5" customWidth="1"/>
    <col min="13" max="16" width="21.28515625" style="5" customWidth="1"/>
    <col min="17" max="17" width="13.7109375" style="34" customWidth="1"/>
    <col min="18" max="19" width="13.7109375" style="118" customWidth="1"/>
    <col min="20" max="20" width="17" style="5" customWidth="1"/>
    <col min="21" max="21" width="15" style="5" customWidth="1"/>
    <col min="22" max="22" width="18" style="5" customWidth="1"/>
    <col min="23" max="23" width="19.42578125" style="5" customWidth="1"/>
    <col min="24" max="24" width="19.140625" style="5" customWidth="1"/>
    <col min="25" max="16384" width="12.5703125" style="1"/>
  </cols>
  <sheetData>
    <row r="1" spans="1:24" s="35" customFormat="1" ht="15" customHeight="1" x14ac:dyDescent="0.25">
      <c r="A1" s="35" t="s">
        <v>245</v>
      </c>
      <c r="D1" s="48"/>
      <c r="F1" s="3"/>
      <c r="G1" s="3"/>
      <c r="H1" s="3"/>
      <c r="J1" s="36"/>
      <c r="K1" s="36"/>
      <c r="L1" s="37"/>
      <c r="M1" s="37"/>
      <c r="N1" s="37"/>
      <c r="O1" s="37"/>
      <c r="P1" s="37"/>
      <c r="Q1" s="38"/>
      <c r="R1" s="117"/>
      <c r="S1" s="117"/>
      <c r="T1" s="37"/>
      <c r="U1" s="37"/>
      <c r="V1" s="37"/>
      <c r="W1" s="37"/>
      <c r="X1" s="37"/>
    </row>
    <row r="2" spans="1:24" ht="10.5" customHeight="1" x14ac:dyDescent="0.25">
      <c r="A2" s="35" t="s">
        <v>773</v>
      </c>
    </row>
    <row r="3" spans="1:24" ht="21.75" customHeight="1" x14ac:dyDescent="0.25">
      <c r="A3" s="3" t="s">
        <v>246</v>
      </c>
      <c r="D3" s="48"/>
    </row>
    <row r="4" spans="1:24" ht="10.5" customHeight="1" x14ac:dyDescent="0.25">
      <c r="A4" s="3"/>
      <c r="D4" s="48"/>
    </row>
    <row r="5" spans="1:24" s="8" customFormat="1" ht="56.25" x14ac:dyDescent="0.25">
      <c r="A5" s="6" t="s">
        <v>648</v>
      </c>
      <c r="B5" s="115" t="s">
        <v>0</v>
      </c>
      <c r="C5" s="6" t="s">
        <v>1</v>
      </c>
      <c r="D5" s="111" t="s">
        <v>2</v>
      </c>
      <c r="E5" s="111" t="s">
        <v>3</v>
      </c>
      <c r="F5" s="6" t="s">
        <v>4</v>
      </c>
      <c r="G5" s="6" t="s">
        <v>5</v>
      </c>
      <c r="H5" s="6" t="s">
        <v>6</v>
      </c>
      <c r="I5" s="6" t="s">
        <v>7</v>
      </c>
      <c r="J5" s="6" t="s">
        <v>8</v>
      </c>
      <c r="K5" s="6" t="s">
        <v>9</v>
      </c>
      <c r="L5" s="6" t="s">
        <v>10</v>
      </c>
      <c r="M5" s="6" t="s">
        <v>11</v>
      </c>
      <c r="N5" s="6" t="s">
        <v>12</v>
      </c>
      <c r="O5" s="6" t="s">
        <v>247</v>
      </c>
      <c r="P5" s="6" t="s">
        <v>248</v>
      </c>
      <c r="Q5" s="6" t="s">
        <v>13</v>
      </c>
      <c r="R5" s="87" t="s">
        <v>249</v>
      </c>
      <c r="S5" s="87" t="s">
        <v>250</v>
      </c>
      <c r="T5" s="7" t="s">
        <v>14</v>
      </c>
      <c r="U5" s="7" t="s">
        <v>15</v>
      </c>
      <c r="V5" s="7" t="s">
        <v>16</v>
      </c>
      <c r="W5" s="6" t="s">
        <v>17</v>
      </c>
      <c r="X5" s="6" t="s">
        <v>18</v>
      </c>
    </row>
    <row r="6" spans="1:24" s="93" customFormat="1" ht="17.25" customHeight="1" x14ac:dyDescent="0.25">
      <c r="A6" s="41" t="s">
        <v>32</v>
      </c>
      <c r="B6" s="41" t="s">
        <v>57</v>
      </c>
      <c r="C6" s="108">
        <v>2015</v>
      </c>
      <c r="D6" s="24" t="s">
        <v>649</v>
      </c>
      <c r="E6" s="24" t="s">
        <v>718</v>
      </c>
      <c r="F6" s="110" t="s">
        <v>24</v>
      </c>
      <c r="G6" s="39" t="s">
        <v>42</v>
      </c>
      <c r="H6" s="39" t="s">
        <v>58</v>
      </c>
      <c r="I6" s="130">
        <v>41969</v>
      </c>
      <c r="J6" s="90">
        <v>154850000</v>
      </c>
      <c r="K6" s="91">
        <v>41810000</v>
      </c>
      <c r="L6" s="92">
        <v>113040000</v>
      </c>
      <c r="M6" s="41" t="s">
        <v>28</v>
      </c>
      <c r="N6" s="39" t="s">
        <v>268</v>
      </c>
      <c r="O6" s="39" t="s">
        <v>270</v>
      </c>
      <c r="P6" s="39" t="s">
        <v>253</v>
      </c>
      <c r="Q6" s="41" t="s">
        <v>258</v>
      </c>
      <c r="R6" s="119">
        <v>1</v>
      </c>
      <c r="S6" s="119">
        <v>1</v>
      </c>
      <c r="T6" s="92"/>
      <c r="U6" s="92"/>
      <c r="V6" s="92">
        <v>113040000</v>
      </c>
      <c r="W6" s="92"/>
      <c r="X6" s="92"/>
    </row>
    <row r="7" spans="1:24" s="93" customFormat="1" ht="17.25" customHeight="1" x14ac:dyDescent="0.25">
      <c r="A7" s="41" t="s">
        <v>32</v>
      </c>
      <c r="B7" s="41" t="s">
        <v>128</v>
      </c>
      <c r="C7" s="109">
        <v>2016</v>
      </c>
      <c r="D7" s="24" t="s">
        <v>650</v>
      </c>
      <c r="E7" s="24" t="s">
        <v>719</v>
      </c>
      <c r="F7" s="110" t="s">
        <v>24</v>
      </c>
      <c r="G7" s="94" t="s">
        <v>27</v>
      </c>
      <c r="H7" s="39" t="s">
        <v>129</v>
      </c>
      <c r="I7" s="130">
        <v>42626</v>
      </c>
      <c r="J7" s="95">
        <f>K7+L7</f>
        <v>170000000</v>
      </c>
      <c r="K7" s="96">
        <f>31910000+31910000</f>
        <v>63820000</v>
      </c>
      <c r="L7" s="97">
        <v>106180000</v>
      </c>
      <c r="M7" s="39" t="s">
        <v>255</v>
      </c>
      <c r="N7" s="39" t="s">
        <v>256</v>
      </c>
      <c r="O7" s="39" t="s">
        <v>269</v>
      </c>
      <c r="P7" s="39" t="s">
        <v>254</v>
      </c>
      <c r="Q7" s="41" t="s">
        <v>257</v>
      </c>
      <c r="R7" s="119">
        <v>1</v>
      </c>
      <c r="S7" s="119">
        <v>1</v>
      </c>
      <c r="T7" s="97">
        <f>L7/2</f>
        <v>53090000</v>
      </c>
      <c r="U7" s="97">
        <f>L7/2</f>
        <v>53090000</v>
      </c>
      <c r="V7" s="97"/>
      <c r="W7" s="97"/>
      <c r="X7" s="97"/>
    </row>
    <row r="8" spans="1:24" s="93" customFormat="1" ht="17.25" customHeight="1" x14ac:dyDescent="0.25">
      <c r="A8" s="39" t="s">
        <v>32</v>
      </c>
      <c r="B8" s="41" t="s">
        <v>148</v>
      </c>
      <c r="C8" s="109">
        <v>2017</v>
      </c>
      <c r="D8" s="24" t="s">
        <v>651</v>
      </c>
      <c r="E8" s="24" t="s">
        <v>252</v>
      </c>
      <c r="F8" s="110" t="s">
        <v>24</v>
      </c>
      <c r="G8" s="39" t="s">
        <v>25</v>
      </c>
      <c r="H8" s="39" t="s">
        <v>149</v>
      </c>
      <c r="I8" s="130">
        <v>42783</v>
      </c>
      <c r="J8" s="97">
        <v>300475000</v>
      </c>
      <c r="K8" s="97">
        <v>98175000</v>
      </c>
      <c r="L8" s="97">
        <v>202300000</v>
      </c>
      <c r="M8" s="39" t="s">
        <v>20</v>
      </c>
      <c r="N8" s="39" t="s">
        <v>150</v>
      </c>
      <c r="O8" s="39" t="s">
        <v>267</v>
      </c>
      <c r="P8" s="39" t="s">
        <v>266</v>
      </c>
      <c r="Q8" s="39" t="s">
        <v>258</v>
      </c>
      <c r="R8" s="119">
        <v>1</v>
      </c>
      <c r="S8" s="119">
        <v>1</v>
      </c>
      <c r="T8" s="97"/>
      <c r="U8" s="97"/>
      <c r="V8" s="97"/>
      <c r="W8" s="97">
        <v>202300000</v>
      </c>
      <c r="X8" s="97"/>
    </row>
    <row r="9" spans="1:24" s="93" customFormat="1" ht="17.25" customHeight="1" x14ac:dyDescent="0.25">
      <c r="A9" s="39" t="s">
        <v>32</v>
      </c>
      <c r="B9" s="41" t="s">
        <v>152</v>
      </c>
      <c r="C9" s="109">
        <v>2017</v>
      </c>
      <c r="D9" s="24" t="s">
        <v>652</v>
      </c>
      <c r="E9" s="24" t="s">
        <v>720</v>
      </c>
      <c r="F9" s="110" t="s">
        <v>24</v>
      </c>
      <c r="G9" s="39" t="s">
        <v>27</v>
      </c>
      <c r="H9" s="39" t="s">
        <v>153</v>
      </c>
      <c r="I9" s="130">
        <v>42826</v>
      </c>
      <c r="J9" s="97">
        <v>173000000</v>
      </c>
      <c r="K9" s="97">
        <v>34600000</v>
      </c>
      <c r="L9" s="97">
        <v>138400000</v>
      </c>
      <c r="M9" s="39" t="s">
        <v>39</v>
      </c>
      <c r="N9" s="39" t="s">
        <v>154</v>
      </c>
      <c r="O9" s="39" t="s">
        <v>259</v>
      </c>
      <c r="P9" s="39" t="s">
        <v>260</v>
      </c>
      <c r="Q9" s="39" t="s">
        <v>257</v>
      </c>
      <c r="R9" s="119">
        <v>1</v>
      </c>
      <c r="S9" s="119">
        <v>1</v>
      </c>
      <c r="T9" s="97"/>
      <c r="U9" s="97">
        <v>138400000</v>
      </c>
      <c r="V9" s="97"/>
      <c r="W9" s="97"/>
      <c r="X9" s="97"/>
    </row>
    <row r="10" spans="1:24" s="93" customFormat="1" ht="17.25" customHeight="1" x14ac:dyDescent="0.25">
      <c r="A10" s="39" t="s">
        <v>32</v>
      </c>
      <c r="B10" s="88" t="s">
        <v>234</v>
      </c>
      <c r="C10" s="109">
        <v>2018</v>
      </c>
      <c r="D10" s="24" t="s">
        <v>653</v>
      </c>
      <c r="E10" s="24" t="s">
        <v>721</v>
      </c>
      <c r="F10" s="110" t="s">
        <v>24</v>
      </c>
      <c r="G10" s="39" t="s">
        <v>27</v>
      </c>
      <c r="H10" s="88" t="s">
        <v>67</v>
      </c>
      <c r="I10" s="130">
        <v>43314</v>
      </c>
      <c r="J10" s="98">
        <v>211072000</v>
      </c>
      <c r="K10" s="98">
        <v>42214400</v>
      </c>
      <c r="L10" s="99">
        <v>168857600</v>
      </c>
      <c r="M10" s="88" t="s">
        <v>30</v>
      </c>
      <c r="N10" s="39" t="s">
        <v>184</v>
      </c>
      <c r="O10" s="39" t="s">
        <v>261</v>
      </c>
      <c r="P10" s="39" t="s">
        <v>262</v>
      </c>
      <c r="Q10" s="39" t="s">
        <v>263</v>
      </c>
      <c r="R10" s="119">
        <v>0</v>
      </c>
      <c r="S10" s="119">
        <v>0</v>
      </c>
      <c r="T10" s="97">
        <v>168857600</v>
      </c>
      <c r="U10" s="97"/>
      <c r="V10" s="97"/>
      <c r="W10" s="97"/>
      <c r="X10" s="97"/>
    </row>
    <row r="11" spans="1:24" s="93" customFormat="1" ht="17.25" customHeight="1" x14ac:dyDescent="0.25">
      <c r="A11" s="16" t="s">
        <v>32</v>
      </c>
      <c r="B11" s="88" t="s">
        <v>239</v>
      </c>
      <c r="C11" s="109">
        <v>2018</v>
      </c>
      <c r="D11" s="24" t="s">
        <v>654</v>
      </c>
      <c r="E11" s="24" t="s">
        <v>436</v>
      </c>
      <c r="F11" s="110" t="s">
        <v>21</v>
      </c>
      <c r="G11" s="39" t="s">
        <v>21</v>
      </c>
      <c r="H11" s="39" t="s">
        <v>93</v>
      </c>
      <c r="I11" s="130">
        <v>43361</v>
      </c>
      <c r="J11" s="100">
        <v>316554772</v>
      </c>
      <c r="K11" s="100">
        <v>0</v>
      </c>
      <c r="L11" s="101">
        <v>316554772</v>
      </c>
      <c r="M11" s="88" t="s">
        <v>23</v>
      </c>
      <c r="N11" s="39" t="s">
        <v>23</v>
      </c>
      <c r="O11" s="39" t="s">
        <v>264</v>
      </c>
      <c r="P11" s="39" t="s">
        <v>265</v>
      </c>
      <c r="Q11" s="39" t="s">
        <v>263</v>
      </c>
      <c r="R11" s="119">
        <v>0</v>
      </c>
      <c r="S11" s="119">
        <v>0</v>
      </c>
      <c r="T11" s="97"/>
      <c r="U11" s="97"/>
      <c r="V11" s="97"/>
      <c r="W11" s="97"/>
      <c r="X11" s="97">
        <v>316554772</v>
      </c>
    </row>
    <row r="12" spans="1:24" s="93" customFormat="1" ht="17.25" customHeight="1" x14ac:dyDescent="0.25">
      <c r="A12" s="41" t="s">
        <v>32</v>
      </c>
      <c r="B12" s="41" t="s">
        <v>46</v>
      </c>
      <c r="C12" s="108">
        <v>2014</v>
      </c>
      <c r="D12" s="24" t="s">
        <v>655</v>
      </c>
      <c r="E12" s="24" t="s">
        <v>722</v>
      </c>
      <c r="F12" s="110" t="s">
        <v>21</v>
      </c>
      <c r="G12" s="39" t="s">
        <v>21</v>
      </c>
      <c r="H12" s="39" t="s">
        <v>22</v>
      </c>
      <c r="I12" s="130">
        <v>41676</v>
      </c>
      <c r="J12" s="98">
        <v>1248472320</v>
      </c>
      <c r="K12" s="100">
        <v>0</v>
      </c>
      <c r="L12" s="92">
        <v>1248472320</v>
      </c>
      <c r="M12" s="47" t="s">
        <v>40</v>
      </c>
      <c r="N12" s="39" t="s">
        <v>47</v>
      </c>
      <c r="O12" s="39" t="s">
        <v>271</v>
      </c>
      <c r="P12" s="39" t="s">
        <v>272</v>
      </c>
      <c r="Q12" s="41" t="s">
        <v>273</v>
      </c>
      <c r="R12" s="120">
        <v>1</v>
      </c>
      <c r="S12" s="120">
        <v>1</v>
      </c>
      <c r="T12" s="92">
        <v>312118080</v>
      </c>
      <c r="U12" s="92">
        <v>312118080</v>
      </c>
      <c r="V12" s="92">
        <v>312118080</v>
      </c>
      <c r="W12" s="92">
        <v>312118080</v>
      </c>
      <c r="X12" s="92"/>
    </row>
    <row r="13" spans="1:24" s="93" customFormat="1" ht="17.25" customHeight="1" x14ac:dyDescent="0.25">
      <c r="A13" s="41" t="s">
        <v>32</v>
      </c>
      <c r="B13" s="41" t="s">
        <v>54</v>
      </c>
      <c r="C13" s="108">
        <v>2014</v>
      </c>
      <c r="D13" s="24" t="s">
        <v>656</v>
      </c>
      <c r="E13" s="24" t="s">
        <v>274</v>
      </c>
      <c r="F13" s="110" t="s">
        <v>26</v>
      </c>
      <c r="G13" s="39" t="s">
        <v>26</v>
      </c>
      <c r="H13" s="39" t="s">
        <v>45</v>
      </c>
      <c r="I13" s="130">
        <v>41969</v>
      </c>
      <c r="J13" s="98">
        <v>360000000</v>
      </c>
      <c r="K13" s="100">
        <v>0</v>
      </c>
      <c r="L13" s="92">
        <v>360000000</v>
      </c>
      <c r="M13" s="47" t="s">
        <v>275</v>
      </c>
      <c r="N13" s="39" t="s">
        <v>276</v>
      </c>
      <c r="O13" s="39" t="s">
        <v>277</v>
      </c>
      <c r="P13" s="39" t="s">
        <v>278</v>
      </c>
      <c r="Q13" s="41" t="s">
        <v>279</v>
      </c>
      <c r="R13" s="120">
        <v>1</v>
      </c>
      <c r="S13" s="120">
        <v>1</v>
      </c>
      <c r="T13" s="92"/>
      <c r="U13" s="92"/>
      <c r="V13" s="92"/>
      <c r="W13" s="92"/>
      <c r="X13" s="92">
        <v>360000000</v>
      </c>
    </row>
    <row r="14" spans="1:24" s="93" customFormat="1" ht="17.25" customHeight="1" x14ac:dyDescent="0.25">
      <c r="A14" s="41" t="s">
        <v>32</v>
      </c>
      <c r="B14" s="41" t="s">
        <v>63</v>
      </c>
      <c r="C14" s="108">
        <v>2015</v>
      </c>
      <c r="D14" s="24" t="s">
        <v>657</v>
      </c>
      <c r="E14" s="24" t="s">
        <v>723</v>
      </c>
      <c r="F14" s="110" t="s">
        <v>21</v>
      </c>
      <c r="G14" s="39" t="s">
        <v>21</v>
      </c>
      <c r="H14" s="39" t="s">
        <v>56</v>
      </c>
      <c r="I14" s="130">
        <v>41992</v>
      </c>
      <c r="J14" s="98" t="s">
        <v>280</v>
      </c>
      <c r="K14" s="100">
        <v>0</v>
      </c>
      <c r="L14" s="92">
        <v>1816000000</v>
      </c>
      <c r="M14" s="47" t="s">
        <v>281</v>
      </c>
      <c r="N14" s="39" t="s">
        <v>282</v>
      </c>
      <c r="O14" s="39" t="s">
        <v>283</v>
      </c>
      <c r="P14" s="39" t="s">
        <v>284</v>
      </c>
      <c r="Q14" s="41" t="s">
        <v>285</v>
      </c>
      <c r="R14" s="120">
        <v>0.66</v>
      </c>
      <c r="S14" s="120">
        <v>0.2</v>
      </c>
      <c r="T14" s="92"/>
      <c r="U14" s="92"/>
      <c r="V14" s="92"/>
      <c r="W14" s="92"/>
      <c r="X14" s="92">
        <v>1816000000</v>
      </c>
    </row>
    <row r="15" spans="1:24" s="93" customFormat="1" ht="17.25" customHeight="1" x14ac:dyDescent="0.25">
      <c r="A15" s="41" t="s">
        <v>32</v>
      </c>
      <c r="B15" s="41" t="s">
        <v>79</v>
      </c>
      <c r="C15" s="108">
        <v>2015</v>
      </c>
      <c r="D15" s="24" t="s">
        <v>658</v>
      </c>
      <c r="E15" s="24" t="s">
        <v>724</v>
      </c>
      <c r="F15" s="110" t="s">
        <v>26</v>
      </c>
      <c r="G15" s="39" t="s">
        <v>26</v>
      </c>
      <c r="H15" s="39" t="s">
        <v>60</v>
      </c>
      <c r="I15" s="130">
        <v>42149</v>
      </c>
      <c r="J15" s="98">
        <v>1800000000</v>
      </c>
      <c r="K15" s="100">
        <v>0</v>
      </c>
      <c r="L15" s="92">
        <v>1800000000</v>
      </c>
      <c r="M15" s="47" t="s">
        <v>61</v>
      </c>
      <c r="N15" s="39" t="s">
        <v>62</v>
      </c>
      <c r="O15" s="39" t="s">
        <v>286</v>
      </c>
      <c r="P15" s="39" t="s">
        <v>287</v>
      </c>
      <c r="Q15" s="41" t="s">
        <v>288</v>
      </c>
      <c r="R15" s="119">
        <v>1</v>
      </c>
      <c r="S15" s="119">
        <v>1</v>
      </c>
      <c r="T15" s="92">
        <v>211764705.88235295</v>
      </c>
      <c r="U15" s="92">
        <v>0</v>
      </c>
      <c r="V15" s="92">
        <v>0</v>
      </c>
      <c r="W15" s="92">
        <v>105882352.94117647</v>
      </c>
      <c r="X15" s="92"/>
    </row>
    <row r="16" spans="1:24" s="93" customFormat="1" ht="17.25" customHeight="1" x14ac:dyDescent="0.25">
      <c r="A16" s="41" t="s">
        <v>32</v>
      </c>
      <c r="B16" s="41" t="s">
        <v>80</v>
      </c>
      <c r="C16" s="108">
        <v>2015</v>
      </c>
      <c r="D16" s="24" t="s">
        <v>659</v>
      </c>
      <c r="E16" s="24" t="s">
        <v>725</v>
      </c>
      <c r="F16" s="110" t="s">
        <v>21</v>
      </c>
      <c r="G16" s="39" t="s">
        <v>21</v>
      </c>
      <c r="H16" s="39" t="s">
        <v>56</v>
      </c>
      <c r="I16" s="130">
        <v>42171</v>
      </c>
      <c r="J16" s="98">
        <v>495000000</v>
      </c>
      <c r="K16" s="100">
        <v>0</v>
      </c>
      <c r="L16" s="92">
        <v>2100000000</v>
      </c>
      <c r="M16" s="47" t="s">
        <v>289</v>
      </c>
      <c r="N16" s="39" t="s">
        <v>115</v>
      </c>
      <c r="O16" s="39" t="s">
        <v>290</v>
      </c>
      <c r="P16" s="39" t="s">
        <v>291</v>
      </c>
      <c r="Q16" s="41" t="s">
        <v>292</v>
      </c>
      <c r="R16" s="119">
        <v>0.88</v>
      </c>
      <c r="S16" s="119">
        <v>0.95</v>
      </c>
      <c r="T16" s="92"/>
      <c r="U16" s="92"/>
      <c r="V16" s="92"/>
      <c r="W16" s="92"/>
      <c r="X16" s="92">
        <v>2100000000</v>
      </c>
    </row>
    <row r="17" spans="1:24" s="93" customFormat="1" ht="17.25" customHeight="1" x14ac:dyDescent="0.25">
      <c r="A17" s="41" t="s">
        <v>32</v>
      </c>
      <c r="B17" s="41" t="s">
        <v>84</v>
      </c>
      <c r="C17" s="108">
        <v>2015</v>
      </c>
      <c r="D17" s="24" t="s">
        <v>660</v>
      </c>
      <c r="E17" s="24" t="s">
        <v>726</v>
      </c>
      <c r="F17" s="110" t="s">
        <v>21</v>
      </c>
      <c r="G17" s="39" t="s">
        <v>21</v>
      </c>
      <c r="H17" s="39" t="s">
        <v>56</v>
      </c>
      <c r="I17" s="130">
        <v>42297</v>
      </c>
      <c r="J17" s="98">
        <v>14774600</v>
      </c>
      <c r="K17" s="100">
        <v>0</v>
      </c>
      <c r="L17" s="92">
        <v>14774600</v>
      </c>
      <c r="M17" s="41" t="s">
        <v>29</v>
      </c>
      <c r="N17" s="39" t="s">
        <v>85</v>
      </c>
      <c r="O17" s="39" t="s">
        <v>293</v>
      </c>
      <c r="P17" s="39" t="s">
        <v>294</v>
      </c>
      <c r="Q17" s="41" t="s">
        <v>285</v>
      </c>
      <c r="R17" s="120">
        <v>0.47</v>
      </c>
      <c r="S17" s="120">
        <v>0.8</v>
      </c>
      <c r="T17" s="92">
        <v>0</v>
      </c>
      <c r="U17" s="92">
        <v>14774600</v>
      </c>
      <c r="V17" s="92">
        <v>0</v>
      </c>
      <c r="W17" s="92">
        <v>0</v>
      </c>
      <c r="X17" s="92"/>
    </row>
    <row r="18" spans="1:24" s="93" customFormat="1" ht="17.25" customHeight="1" x14ac:dyDescent="0.25">
      <c r="A18" s="41" t="s">
        <v>32</v>
      </c>
      <c r="B18" s="41" t="s">
        <v>88</v>
      </c>
      <c r="C18" s="108">
        <v>2015</v>
      </c>
      <c r="D18" s="24" t="s">
        <v>661</v>
      </c>
      <c r="E18" s="24" t="s">
        <v>727</v>
      </c>
      <c r="F18" s="110" t="s">
        <v>21</v>
      </c>
      <c r="G18" s="39" t="s">
        <v>21</v>
      </c>
      <c r="H18" s="39" t="s">
        <v>56</v>
      </c>
      <c r="I18" s="130">
        <v>42335</v>
      </c>
      <c r="J18" s="98">
        <v>959436250</v>
      </c>
      <c r="K18" s="100">
        <v>0</v>
      </c>
      <c r="L18" s="92">
        <v>959436250</v>
      </c>
      <c r="M18" s="47" t="s">
        <v>289</v>
      </c>
      <c r="N18" s="39" t="s">
        <v>295</v>
      </c>
      <c r="O18" s="39" t="s">
        <v>296</v>
      </c>
      <c r="P18" s="39" t="s">
        <v>297</v>
      </c>
      <c r="Q18" s="41" t="s">
        <v>257</v>
      </c>
      <c r="R18" s="119">
        <v>1</v>
      </c>
      <c r="S18" s="119">
        <v>1</v>
      </c>
      <c r="T18" s="92"/>
      <c r="U18" s="92"/>
      <c r="V18" s="92"/>
      <c r="W18" s="92"/>
      <c r="X18" s="92">
        <v>959436250</v>
      </c>
    </row>
    <row r="19" spans="1:24" s="93" customFormat="1" ht="17.25" customHeight="1" x14ac:dyDescent="0.25">
      <c r="A19" s="41" t="s">
        <v>32</v>
      </c>
      <c r="B19" s="41" t="s">
        <v>89</v>
      </c>
      <c r="C19" s="108">
        <v>2015</v>
      </c>
      <c r="D19" s="24" t="s">
        <v>662</v>
      </c>
      <c r="E19" s="24" t="s">
        <v>728</v>
      </c>
      <c r="F19" s="110" t="s">
        <v>21</v>
      </c>
      <c r="G19" s="39" t="s">
        <v>21</v>
      </c>
      <c r="H19" s="39" t="s">
        <v>56</v>
      </c>
      <c r="I19" s="130">
        <v>42335</v>
      </c>
      <c r="J19" s="98">
        <v>161668319.40000001</v>
      </c>
      <c r="K19" s="100">
        <v>0</v>
      </c>
      <c r="L19" s="92">
        <v>161668319.40000001</v>
      </c>
      <c r="M19" s="47" t="s">
        <v>289</v>
      </c>
      <c r="N19" s="39" t="s">
        <v>295</v>
      </c>
      <c r="O19" s="39" t="s">
        <v>298</v>
      </c>
      <c r="P19" s="39" t="s">
        <v>299</v>
      </c>
      <c r="Q19" s="41" t="s">
        <v>257</v>
      </c>
      <c r="R19" s="119">
        <v>1</v>
      </c>
      <c r="S19" s="119">
        <v>1</v>
      </c>
      <c r="T19" s="92"/>
      <c r="U19" s="92"/>
      <c r="V19" s="92"/>
      <c r="W19" s="92"/>
      <c r="X19" s="92">
        <v>161668319.40000001</v>
      </c>
    </row>
    <row r="20" spans="1:24" s="93" customFormat="1" ht="17.25" customHeight="1" x14ac:dyDescent="0.2">
      <c r="A20" s="41" t="s">
        <v>32</v>
      </c>
      <c r="B20" s="41" t="s">
        <v>94</v>
      </c>
      <c r="C20" s="109">
        <v>2016</v>
      </c>
      <c r="D20" s="24" t="s">
        <v>663</v>
      </c>
      <c r="E20" s="24" t="s">
        <v>729</v>
      </c>
      <c r="F20" s="113" t="s">
        <v>21</v>
      </c>
      <c r="G20" s="102" t="s">
        <v>21</v>
      </c>
      <c r="H20" s="39" t="s">
        <v>93</v>
      </c>
      <c r="I20" s="130">
        <v>42402</v>
      </c>
      <c r="J20" s="98">
        <f>K20+L20</f>
        <v>695598552</v>
      </c>
      <c r="K20" s="100">
        <v>0</v>
      </c>
      <c r="L20" s="97">
        <v>695598552</v>
      </c>
      <c r="M20" s="44" t="s">
        <v>300</v>
      </c>
      <c r="N20" s="39" t="s">
        <v>301</v>
      </c>
      <c r="O20" s="39" t="s">
        <v>302</v>
      </c>
      <c r="P20" s="39" t="s">
        <v>303</v>
      </c>
      <c r="Q20" s="41" t="s">
        <v>279</v>
      </c>
      <c r="R20" s="114">
        <v>100</v>
      </c>
      <c r="S20" s="120">
        <v>1</v>
      </c>
      <c r="T20" s="97"/>
      <c r="U20" s="97"/>
      <c r="V20" s="97"/>
      <c r="W20" s="97"/>
      <c r="X20" s="97">
        <f>L20</f>
        <v>695598552</v>
      </c>
    </row>
    <row r="21" spans="1:24" s="93" customFormat="1" ht="17.25" customHeight="1" x14ac:dyDescent="0.2">
      <c r="A21" s="41" t="s">
        <v>32</v>
      </c>
      <c r="B21" s="41" t="s">
        <v>102</v>
      </c>
      <c r="C21" s="109">
        <v>2016</v>
      </c>
      <c r="D21" s="24" t="s">
        <v>664</v>
      </c>
      <c r="E21" s="24" t="s">
        <v>730</v>
      </c>
      <c r="F21" s="113" t="s">
        <v>21</v>
      </c>
      <c r="G21" s="102" t="s">
        <v>21</v>
      </c>
      <c r="H21" s="39" t="s">
        <v>93</v>
      </c>
      <c r="I21" s="130">
        <v>42487</v>
      </c>
      <c r="J21" s="98">
        <f t="shared" ref="J21:J34" si="0">K21+L21</f>
        <v>891279642</v>
      </c>
      <c r="K21" s="100">
        <v>0</v>
      </c>
      <c r="L21" s="97">
        <v>891279642</v>
      </c>
      <c r="M21" s="44" t="s">
        <v>103</v>
      </c>
      <c r="N21" s="39" t="s">
        <v>104</v>
      </c>
      <c r="O21" s="39" t="s">
        <v>304</v>
      </c>
      <c r="P21" s="39" t="s">
        <v>305</v>
      </c>
      <c r="Q21" s="44" t="s">
        <v>279</v>
      </c>
      <c r="R21" s="104">
        <v>100</v>
      </c>
      <c r="S21" s="125">
        <v>1</v>
      </c>
      <c r="T21" s="97">
        <v>0</v>
      </c>
      <c r="U21" s="97">
        <f>L21/6*3</f>
        <v>445639821</v>
      </c>
      <c r="V21" s="97">
        <f>L21/6*1</f>
        <v>148546607</v>
      </c>
      <c r="W21" s="97"/>
      <c r="X21" s="97"/>
    </row>
    <row r="22" spans="1:24" s="93" customFormat="1" ht="17.25" customHeight="1" x14ac:dyDescent="0.2">
      <c r="A22" s="41" t="s">
        <v>32</v>
      </c>
      <c r="B22" s="41" t="s">
        <v>105</v>
      </c>
      <c r="C22" s="109">
        <v>2016</v>
      </c>
      <c r="D22" s="24" t="s">
        <v>665</v>
      </c>
      <c r="E22" s="24" t="s">
        <v>731</v>
      </c>
      <c r="F22" s="113" t="s">
        <v>21</v>
      </c>
      <c r="G22" s="102" t="s">
        <v>21</v>
      </c>
      <c r="H22" s="39" t="s">
        <v>93</v>
      </c>
      <c r="I22" s="130">
        <v>42507</v>
      </c>
      <c r="J22" s="98">
        <f t="shared" si="0"/>
        <v>897570781</v>
      </c>
      <c r="K22" s="100">
        <v>0</v>
      </c>
      <c r="L22" s="97">
        <v>897570781</v>
      </c>
      <c r="M22" s="44" t="s">
        <v>306</v>
      </c>
      <c r="N22" s="39" t="s">
        <v>307</v>
      </c>
      <c r="O22" s="39" t="s">
        <v>308</v>
      </c>
      <c r="P22" s="39" t="s">
        <v>309</v>
      </c>
      <c r="Q22" s="41" t="s">
        <v>257</v>
      </c>
      <c r="R22" s="120">
        <v>1</v>
      </c>
      <c r="S22" s="120">
        <v>1</v>
      </c>
      <c r="T22" s="97"/>
      <c r="U22" s="97"/>
      <c r="V22" s="97"/>
      <c r="W22" s="97"/>
      <c r="X22" s="97">
        <f>L22</f>
        <v>897570781</v>
      </c>
    </row>
    <row r="23" spans="1:24" s="93" customFormat="1" ht="17.25" customHeight="1" x14ac:dyDescent="0.2">
      <c r="A23" s="41" t="s">
        <v>32</v>
      </c>
      <c r="B23" s="41" t="s">
        <v>108</v>
      </c>
      <c r="C23" s="109">
        <v>2016</v>
      </c>
      <c r="D23" s="24" t="s">
        <v>666</v>
      </c>
      <c r="E23" s="24" t="s">
        <v>732</v>
      </c>
      <c r="F23" s="113" t="s">
        <v>21</v>
      </c>
      <c r="G23" s="102" t="s">
        <v>21</v>
      </c>
      <c r="H23" s="39" t="s">
        <v>93</v>
      </c>
      <c r="I23" s="130">
        <v>42542</v>
      </c>
      <c r="J23" s="98">
        <f t="shared" si="0"/>
        <v>409500000</v>
      </c>
      <c r="K23" s="100">
        <v>0</v>
      </c>
      <c r="L23" s="97">
        <v>409500000</v>
      </c>
      <c r="M23" s="44" t="s">
        <v>310</v>
      </c>
      <c r="N23" s="39" t="s">
        <v>311</v>
      </c>
      <c r="O23" s="39" t="s">
        <v>312</v>
      </c>
      <c r="P23" s="39" t="s">
        <v>313</v>
      </c>
      <c r="Q23" s="41" t="s">
        <v>257</v>
      </c>
      <c r="R23" s="120">
        <v>1</v>
      </c>
      <c r="S23" s="120">
        <v>1</v>
      </c>
      <c r="T23" s="97"/>
      <c r="U23" s="97"/>
      <c r="V23" s="97"/>
      <c r="W23" s="97"/>
      <c r="X23" s="97">
        <f t="shared" ref="X23:X29" si="1">L23</f>
        <v>409500000</v>
      </c>
    </row>
    <row r="24" spans="1:24" s="93" customFormat="1" ht="17.25" customHeight="1" x14ac:dyDescent="0.2">
      <c r="A24" s="41" t="s">
        <v>32</v>
      </c>
      <c r="B24" s="41" t="s">
        <v>109</v>
      </c>
      <c r="C24" s="109">
        <v>2016</v>
      </c>
      <c r="D24" s="24" t="s">
        <v>667</v>
      </c>
      <c r="E24" s="24" t="s">
        <v>733</v>
      </c>
      <c r="F24" s="113" t="s">
        <v>21</v>
      </c>
      <c r="G24" s="102" t="s">
        <v>21</v>
      </c>
      <c r="H24" s="39" t="s">
        <v>93</v>
      </c>
      <c r="I24" s="130">
        <v>42542</v>
      </c>
      <c r="J24" s="98">
        <f t="shared" si="0"/>
        <v>261594570</v>
      </c>
      <c r="K24" s="100">
        <v>17173410</v>
      </c>
      <c r="L24" s="97">
        <v>244421160</v>
      </c>
      <c r="M24" s="39" t="s">
        <v>314</v>
      </c>
      <c r="N24" s="39" t="s">
        <v>315</v>
      </c>
      <c r="O24" s="39" t="s">
        <v>316</v>
      </c>
      <c r="P24" s="39" t="s">
        <v>317</v>
      </c>
      <c r="Q24" s="41" t="s">
        <v>285</v>
      </c>
      <c r="R24" s="114">
        <v>65</v>
      </c>
      <c r="S24" s="126">
        <v>0.755</v>
      </c>
      <c r="T24" s="97"/>
      <c r="U24" s="97"/>
      <c r="V24" s="97"/>
      <c r="W24" s="97"/>
      <c r="X24" s="97">
        <f t="shared" si="1"/>
        <v>244421160</v>
      </c>
    </row>
    <row r="25" spans="1:24" s="93" customFormat="1" ht="17.25" customHeight="1" x14ac:dyDescent="0.2">
      <c r="A25" s="41" t="s">
        <v>32</v>
      </c>
      <c r="B25" s="41" t="s">
        <v>110</v>
      </c>
      <c r="C25" s="109">
        <v>2016</v>
      </c>
      <c r="D25" s="24" t="s">
        <v>668</v>
      </c>
      <c r="E25" s="24" t="s">
        <v>734</v>
      </c>
      <c r="F25" s="113" t="s">
        <v>21</v>
      </c>
      <c r="G25" s="102" t="s">
        <v>21</v>
      </c>
      <c r="H25" s="39" t="s">
        <v>93</v>
      </c>
      <c r="I25" s="130">
        <v>42542</v>
      </c>
      <c r="J25" s="98">
        <f t="shared" si="0"/>
        <v>417840000</v>
      </c>
      <c r="K25" s="100">
        <v>0</v>
      </c>
      <c r="L25" s="97">
        <v>417840000</v>
      </c>
      <c r="M25" s="39" t="s">
        <v>318</v>
      </c>
      <c r="N25" s="39" t="s">
        <v>318</v>
      </c>
      <c r="O25" s="39" t="s">
        <v>319</v>
      </c>
      <c r="P25" s="39" t="s">
        <v>320</v>
      </c>
      <c r="Q25" s="41" t="s">
        <v>279</v>
      </c>
      <c r="R25" s="114">
        <v>100</v>
      </c>
      <c r="S25" s="120">
        <v>1</v>
      </c>
      <c r="T25" s="97"/>
      <c r="U25" s="97"/>
      <c r="V25" s="97"/>
      <c r="W25" s="97"/>
      <c r="X25" s="97">
        <f t="shared" si="1"/>
        <v>417840000</v>
      </c>
    </row>
    <row r="26" spans="1:24" s="93" customFormat="1" ht="17.25" customHeight="1" x14ac:dyDescent="0.2">
      <c r="A26" s="41" t="s">
        <v>32</v>
      </c>
      <c r="B26" s="41" t="s">
        <v>111</v>
      </c>
      <c r="C26" s="109">
        <v>2016</v>
      </c>
      <c r="D26" s="24" t="s">
        <v>669</v>
      </c>
      <c r="E26" s="24" t="s">
        <v>735</v>
      </c>
      <c r="F26" s="113" t="s">
        <v>21</v>
      </c>
      <c r="G26" s="102" t="s">
        <v>21</v>
      </c>
      <c r="H26" s="39" t="s">
        <v>93</v>
      </c>
      <c r="I26" s="130">
        <v>42542</v>
      </c>
      <c r="J26" s="98">
        <f t="shared" si="0"/>
        <v>214332310</v>
      </c>
      <c r="K26" s="100">
        <v>0</v>
      </c>
      <c r="L26" s="97">
        <v>214332310</v>
      </c>
      <c r="M26" s="39" t="s">
        <v>314</v>
      </c>
      <c r="N26" s="39" t="s">
        <v>321</v>
      </c>
      <c r="O26" s="39" t="s">
        <v>322</v>
      </c>
      <c r="P26" s="39" t="s">
        <v>323</v>
      </c>
      <c r="Q26" s="40" t="s">
        <v>257</v>
      </c>
      <c r="R26" s="121">
        <v>100</v>
      </c>
      <c r="S26" s="127">
        <v>1</v>
      </c>
      <c r="T26" s="97"/>
      <c r="U26" s="97"/>
      <c r="V26" s="97"/>
      <c r="W26" s="97"/>
      <c r="X26" s="97">
        <f t="shared" si="1"/>
        <v>214332310</v>
      </c>
    </row>
    <row r="27" spans="1:24" s="93" customFormat="1" ht="17.25" customHeight="1" x14ac:dyDescent="0.2">
      <c r="A27" s="41" t="s">
        <v>32</v>
      </c>
      <c r="B27" s="41" t="s">
        <v>114</v>
      </c>
      <c r="C27" s="109">
        <v>2016</v>
      </c>
      <c r="D27" s="24" t="s">
        <v>670</v>
      </c>
      <c r="E27" s="24" t="s">
        <v>736</v>
      </c>
      <c r="F27" s="113" t="s">
        <v>21</v>
      </c>
      <c r="G27" s="102" t="s">
        <v>21</v>
      </c>
      <c r="H27" s="39" t="s">
        <v>93</v>
      </c>
      <c r="I27" s="131">
        <v>42572</v>
      </c>
      <c r="J27" s="98">
        <f t="shared" si="0"/>
        <v>1200000000</v>
      </c>
      <c r="K27" s="100">
        <v>0</v>
      </c>
      <c r="L27" s="97">
        <v>1200000000</v>
      </c>
      <c r="M27" s="39" t="s">
        <v>324</v>
      </c>
      <c r="N27" s="39" t="s">
        <v>325</v>
      </c>
      <c r="O27" s="39" t="s">
        <v>326</v>
      </c>
      <c r="P27" s="39" t="s">
        <v>327</v>
      </c>
      <c r="Q27" s="41" t="s">
        <v>257</v>
      </c>
      <c r="R27" s="114">
        <v>100</v>
      </c>
      <c r="S27" s="120">
        <v>1</v>
      </c>
      <c r="T27" s="97"/>
      <c r="U27" s="97"/>
      <c r="V27" s="97"/>
      <c r="W27" s="97"/>
      <c r="X27" s="97">
        <f t="shared" si="1"/>
        <v>1200000000</v>
      </c>
    </row>
    <row r="28" spans="1:24" s="93" customFormat="1" ht="17.25" customHeight="1" x14ac:dyDescent="0.2">
      <c r="A28" s="41" t="s">
        <v>32</v>
      </c>
      <c r="B28" s="41" t="s">
        <v>120</v>
      </c>
      <c r="C28" s="109">
        <v>2016</v>
      </c>
      <c r="D28" s="24" t="s">
        <v>671</v>
      </c>
      <c r="E28" s="24" t="s">
        <v>737</v>
      </c>
      <c r="F28" s="113" t="s">
        <v>21</v>
      </c>
      <c r="G28" s="102" t="s">
        <v>21</v>
      </c>
      <c r="H28" s="39" t="s">
        <v>93</v>
      </c>
      <c r="I28" s="130">
        <v>42598</v>
      </c>
      <c r="J28" s="98">
        <f t="shared" si="0"/>
        <v>115475720</v>
      </c>
      <c r="K28" s="100">
        <v>0</v>
      </c>
      <c r="L28" s="97">
        <v>115475720</v>
      </c>
      <c r="M28" s="39" t="s">
        <v>328</v>
      </c>
      <c r="N28" s="39" t="s">
        <v>23</v>
      </c>
      <c r="O28" s="39" t="s">
        <v>329</v>
      </c>
      <c r="P28" s="39" t="s">
        <v>330</v>
      </c>
      <c r="Q28" s="41" t="s">
        <v>257</v>
      </c>
      <c r="R28" s="114">
        <v>100</v>
      </c>
      <c r="S28" s="114">
        <v>0</v>
      </c>
      <c r="T28" s="97"/>
      <c r="U28" s="97"/>
      <c r="V28" s="97"/>
      <c r="W28" s="97"/>
      <c r="X28" s="97">
        <f t="shared" si="1"/>
        <v>115475720</v>
      </c>
    </row>
    <row r="29" spans="1:24" s="93" customFormat="1" ht="17.25" customHeight="1" x14ac:dyDescent="0.2">
      <c r="A29" s="41" t="s">
        <v>32</v>
      </c>
      <c r="B29" s="41" t="s">
        <v>125</v>
      </c>
      <c r="C29" s="109">
        <v>2016</v>
      </c>
      <c r="D29" s="24" t="s">
        <v>672</v>
      </c>
      <c r="E29" s="24" t="s">
        <v>738</v>
      </c>
      <c r="F29" s="113" t="s">
        <v>21</v>
      </c>
      <c r="G29" s="102" t="s">
        <v>21</v>
      </c>
      <c r="H29" s="39" t="s">
        <v>93</v>
      </c>
      <c r="I29" s="130">
        <v>42617</v>
      </c>
      <c r="J29" s="98">
        <f t="shared" si="0"/>
        <v>450094284</v>
      </c>
      <c r="K29" s="100">
        <v>0</v>
      </c>
      <c r="L29" s="97">
        <v>450094284</v>
      </c>
      <c r="M29" s="39" t="s">
        <v>331</v>
      </c>
      <c r="N29" s="39" t="s">
        <v>321</v>
      </c>
      <c r="O29" s="39" t="s">
        <v>332</v>
      </c>
      <c r="P29" s="39" t="s">
        <v>333</v>
      </c>
      <c r="Q29" s="41" t="s">
        <v>285</v>
      </c>
      <c r="R29" s="114">
        <v>86.15</v>
      </c>
      <c r="S29" s="114" t="s">
        <v>759</v>
      </c>
      <c r="T29" s="97"/>
      <c r="U29" s="97"/>
      <c r="V29" s="97"/>
      <c r="W29" s="97"/>
      <c r="X29" s="97">
        <f t="shared" si="1"/>
        <v>450094284</v>
      </c>
    </row>
    <row r="30" spans="1:24" s="93" customFormat="1" ht="17.25" customHeight="1" x14ac:dyDescent="0.2">
      <c r="A30" s="41" t="s">
        <v>32</v>
      </c>
      <c r="B30" s="41" t="s">
        <v>126</v>
      </c>
      <c r="C30" s="109">
        <v>2016</v>
      </c>
      <c r="D30" s="24" t="s">
        <v>673</v>
      </c>
      <c r="E30" s="24" t="s">
        <v>739</v>
      </c>
      <c r="F30" s="113" t="s">
        <v>21</v>
      </c>
      <c r="G30" s="102" t="s">
        <v>21</v>
      </c>
      <c r="H30" s="39" t="s">
        <v>93</v>
      </c>
      <c r="I30" s="130">
        <v>42617</v>
      </c>
      <c r="J30" s="98">
        <f t="shared" si="0"/>
        <v>1067225896</v>
      </c>
      <c r="K30" s="100">
        <v>0</v>
      </c>
      <c r="L30" s="97">
        <v>1067225896</v>
      </c>
      <c r="M30" s="39" t="s">
        <v>127</v>
      </c>
      <c r="N30" s="39" t="s">
        <v>334</v>
      </c>
      <c r="O30" s="39" t="s">
        <v>335</v>
      </c>
      <c r="P30" s="39" t="s">
        <v>336</v>
      </c>
      <c r="Q30" s="41" t="s">
        <v>285</v>
      </c>
      <c r="R30" s="114">
        <v>60</v>
      </c>
      <c r="S30" s="120">
        <v>0.3</v>
      </c>
      <c r="T30" s="97">
        <f>L30/3</f>
        <v>355741965.33333331</v>
      </c>
      <c r="U30" s="97">
        <f>L30/3</f>
        <v>355741965.33333331</v>
      </c>
      <c r="V30" s="97">
        <f>L30/3</f>
        <v>355741965.33333331</v>
      </c>
      <c r="W30" s="97"/>
      <c r="X30" s="97"/>
    </row>
    <row r="31" spans="1:24" s="93" customFormat="1" ht="17.25" customHeight="1" x14ac:dyDescent="0.2">
      <c r="A31" s="41" t="s">
        <v>32</v>
      </c>
      <c r="B31" s="41" t="s">
        <v>130</v>
      </c>
      <c r="C31" s="109">
        <v>2016</v>
      </c>
      <c r="D31" s="24" t="s">
        <v>674</v>
      </c>
      <c r="E31" s="24" t="s">
        <v>740</v>
      </c>
      <c r="F31" s="113" t="s">
        <v>21</v>
      </c>
      <c r="G31" s="102" t="s">
        <v>21</v>
      </c>
      <c r="H31" s="39" t="s">
        <v>93</v>
      </c>
      <c r="I31" s="130">
        <v>42626</v>
      </c>
      <c r="J31" s="98">
        <f t="shared" si="0"/>
        <v>4500000000</v>
      </c>
      <c r="K31" s="100">
        <v>0</v>
      </c>
      <c r="L31" s="97">
        <v>4500000000</v>
      </c>
      <c r="M31" s="39" t="s">
        <v>289</v>
      </c>
      <c r="N31" s="39" t="s">
        <v>337</v>
      </c>
      <c r="O31" s="39" t="s">
        <v>338</v>
      </c>
      <c r="P31" s="39" t="s">
        <v>339</v>
      </c>
      <c r="Q31" s="41" t="s">
        <v>285</v>
      </c>
      <c r="R31" s="120">
        <v>1</v>
      </c>
      <c r="S31" s="120">
        <v>1</v>
      </c>
      <c r="T31" s="97"/>
      <c r="U31" s="97"/>
      <c r="V31" s="97"/>
      <c r="W31" s="97"/>
      <c r="X31" s="97">
        <f>L31</f>
        <v>4500000000</v>
      </c>
    </row>
    <row r="32" spans="1:24" s="93" customFormat="1" ht="17.25" customHeight="1" x14ac:dyDescent="0.2">
      <c r="A32" s="41" t="s">
        <v>32</v>
      </c>
      <c r="B32" s="41" t="s">
        <v>131</v>
      </c>
      <c r="C32" s="109">
        <v>2016</v>
      </c>
      <c r="D32" s="24" t="s">
        <v>675</v>
      </c>
      <c r="E32" s="24" t="s">
        <v>741</v>
      </c>
      <c r="F32" s="113" t="s">
        <v>21</v>
      </c>
      <c r="G32" s="102" t="s">
        <v>21</v>
      </c>
      <c r="H32" s="39" t="s">
        <v>93</v>
      </c>
      <c r="I32" s="130">
        <v>42668</v>
      </c>
      <c r="J32" s="98">
        <f t="shared" si="0"/>
        <v>348000000</v>
      </c>
      <c r="K32" s="100">
        <v>0</v>
      </c>
      <c r="L32" s="97">
        <v>348000000</v>
      </c>
      <c r="M32" s="39" t="s">
        <v>289</v>
      </c>
      <c r="N32" s="39" t="s">
        <v>340</v>
      </c>
      <c r="O32" s="39" t="s">
        <v>341</v>
      </c>
      <c r="P32" s="39" t="s">
        <v>341</v>
      </c>
      <c r="Q32" s="41" t="s">
        <v>257</v>
      </c>
      <c r="R32" s="120">
        <v>0.95</v>
      </c>
      <c r="S32" s="120">
        <v>0.9</v>
      </c>
      <c r="T32" s="97"/>
      <c r="U32" s="97"/>
      <c r="V32" s="97"/>
      <c r="W32" s="97"/>
      <c r="X32" s="97">
        <f>L32</f>
        <v>348000000</v>
      </c>
    </row>
    <row r="33" spans="1:24" s="93" customFormat="1" ht="17.25" customHeight="1" x14ac:dyDescent="0.2">
      <c r="A33" s="41" t="s">
        <v>32</v>
      </c>
      <c r="B33" s="41" t="s">
        <v>140</v>
      </c>
      <c r="C33" s="109">
        <v>2016</v>
      </c>
      <c r="D33" s="24" t="s">
        <v>676</v>
      </c>
      <c r="E33" s="24" t="s">
        <v>742</v>
      </c>
      <c r="F33" s="113" t="s">
        <v>21</v>
      </c>
      <c r="G33" s="102" t="s">
        <v>21</v>
      </c>
      <c r="H33" s="39" t="s">
        <v>93</v>
      </c>
      <c r="I33" s="130">
        <v>42696</v>
      </c>
      <c r="J33" s="98">
        <f t="shared" si="0"/>
        <v>1000000000</v>
      </c>
      <c r="K33" s="100">
        <v>0</v>
      </c>
      <c r="L33" s="97">
        <v>1000000000</v>
      </c>
      <c r="M33" s="39" t="s">
        <v>342</v>
      </c>
      <c r="N33" s="39" t="s">
        <v>343</v>
      </c>
      <c r="O33" s="39" t="s">
        <v>344</v>
      </c>
      <c r="P33" s="39" t="s">
        <v>345</v>
      </c>
      <c r="Q33" s="41" t="s">
        <v>285</v>
      </c>
      <c r="R33" s="120">
        <v>0.52</v>
      </c>
      <c r="S33" s="120">
        <v>0.64</v>
      </c>
      <c r="T33" s="97"/>
      <c r="U33" s="97"/>
      <c r="V33" s="97"/>
      <c r="W33" s="97"/>
      <c r="X33" s="97">
        <f>L33</f>
        <v>1000000000</v>
      </c>
    </row>
    <row r="34" spans="1:24" s="93" customFormat="1" ht="17.25" customHeight="1" x14ac:dyDescent="0.2">
      <c r="A34" s="41" t="s">
        <v>32</v>
      </c>
      <c r="B34" s="41" t="s">
        <v>141</v>
      </c>
      <c r="C34" s="109">
        <v>2016</v>
      </c>
      <c r="D34" s="24" t="s">
        <v>677</v>
      </c>
      <c r="E34" s="24" t="s">
        <v>750</v>
      </c>
      <c r="F34" s="113" t="s">
        <v>21</v>
      </c>
      <c r="G34" s="102" t="s">
        <v>21</v>
      </c>
      <c r="H34" s="39" t="s">
        <v>93</v>
      </c>
      <c r="I34" s="130">
        <v>42719</v>
      </c>
      <c r="J34" s="98">
        <f t="shared" si="0"/>
        <v>1069643250</v>
      </c>
      <c r="K34" s="100">
        <v>0</v>
      </c>
      <c r="L34" s="103">
        <v>1069643250</v>
      </c>
      <c r="M34" s="39" t="s">
        <v>346</v>
      </c>
      <c r="N34" s="39" t="s">
        <v>347</v>
      </c>
      <c r="O34" s="39" t="s">
        <v>348</v>
      </c>
      <c r="P34" s="39" t="s">
        <v>349</v>
      </c>
      <c r="Q34" s="39" t="s">
        <v>350</v>
      </c>
      <c r="R34" s="120">
        <v>0.3</v>
      </c>
      <c r="S34" s="120">
        <v>0.3</v>
      </c>
      <c r="T34" s="97"/>
      <c r="U34" s="97"/>
      <c r="V34" s="97"/>
      <c r="W34" s="97"/>
      <c r="X34" s="97">
        <f>L34</f>
        <v>1069643250</v>
      </c>
    </row>
    <row r="35" spans="1:24" s="93" customFormat="1" ht="17.25" customHeight="1" x14ac:dyDescent="0.25">
      <c r="A35" s="39" t="s">
        <v>32</v>
      </c>
      <c r="B35" s="41" t="s">
        <v>151</v>
      </c>
      <c r="C35" s="109">
        <v>2017</v>
      </c>
      <c r="D35" s="24" t="s">
        <v>678</v>
      </c>
      <c r="E35" s="24" t="s">
        <v>751</v>
      </c>
      <c r="F35" s="110" t="s">
        <v>21</v>
      </c>
      <c r="G35" s="39" t="s">
        <v>21</v>
      </c>
      <c r="H35" s="39" t="s">
        <v>93</v>
      </c>
      <c r="I35" s="130">
        <v>42816</v>
      </c>
      <c r="J35" s="97">
        <v>827200000</v>
      </c>
      <c r="K35" s="100">
        <v>0</v>
      </c>
      <c r="L35" s="97">
        <v>827200000</v>
      </c>
      <c r="M35" s="39" t="s">
        <v>289</v>
      </c>
      <c r="N35" s="39" t="s">
        <v>351</v>
      </c>
      <c r="O35" s="39" t="s">
        <v>352</v>
      </c>
      <c r="P35" s="39" t="s">
        <v>353</v>
      </c>
      <c r="Q35" s="104" t="s">
        <v>285</v>
      </c>
      <c r="R35" s="104">
        <v>67</v>
      </c>
      <c r="S35" s="125">
        <v>0.5</v>
      </c>
      <c r="T35" s="97"/>
      <c r="U35" s="97"/>
      <c r="V35" s="97"/>
      <c r="W35" s="97"/>
      <c r="X35" s="97">
        <v>827200000</v>
      </c>
    </row>
    <row r="36" spans="1:24" s="93" customFormat="1" ht="17.25" customHeight="1" x14ac:dyDescent="0.25">
      <c r="A36" s="39" t="s">
        <v>32</v>
      </c>
      <c r="B36" s="41" t="s">
        <v>155</v>
      </c>
      <c r="C36" s="109">
        <v>2017</v>
      </c>
      <c r="D36" s="24" t="s">
        <v>679</v>
      </c>
      <c r="E36" s="24" t="s">
        <v>743</v>
      </c>
      <c r="F36" s="110" t="s">
        <v>21</v>
      </c>
      <c r="G36" s="39" t="s">
        <v>21</v>
      </c>
      <c r="H36" s="39" t="s">
        <v>93</v>
      </c>
      <c r="I36" s="130">
        <v>42849</v>
      </c>
      <c r="J36" s="97">
        <v>700000000</v>
      </c>
      <c r="K36" s="100">
        <v>0</v>
      </c>
      <c r="L36" s="97">
        <v>700000000</v>
      </c>
      <c r="M36" s="39" t="s">
        <v>289</v>
      </c>
      <c r="N36" s="39" t="s">
        <v>354</v>
      </c>
      <c r="O36" s="39" t="s">
        <v>355</v>
      </c>
      <c r="P36" s="39" t="s">
        <v>356</v>
      </c>
      <c r="Q36" s="104" t="s">
        <v>285</v>
      </c>
      <c r="R36" s="104">
        <v>100</v>
      </c>
      <c r="S36" s="125">
        <v>1</v>
      </c>
      <c r="T36" s="97"/>
      <c r="U36" s="97"/>
      <c r="V36" s="97"/>
      <c r="W36" s="97"/>
      <c r="X36" s="97">
        <v>700000000</v>
      </c>
    </row>
    <row r="37" spans="1:24" s="93" customFormat="1" ht="17.25" customHeight="1" x14ac:dyDescent="0.25">
      <c r="A37" s="39" t="s">
        <v>32</v>
      </c>
      <c r="B37" s="41" t="s">
        <v>156</v>
      </c>
      <c r="C37" s="109">
        <v>2017</v>
      </c>
      <c r="D37" s="24" t="s">
        <v>680</v>
      </c>
      <c r="E37" s="24" t="s">
        <v>744</v>
      </c>
      <c r="F37" s="110" t="s">
        <v>21</v>
      </c>
      <c r="G37" s="39" t="s">
        <v>21</v>
      </c>
      <c r="H37" s="39" t="s">
        <v>93</v>
      </c>
      <c r="I37" s="130">
        <v>42849</v>
      </c>
      <c r="J37" s="97">
        <v>362481204</v>
      </c>
      <c r="K37" s="100">
        <v>0</v>
      </c>
      <c r="L37" s="97">
        <v>362481204</v>
      </c>
      <c r="M37" s="39" t="s">
        <v>103</v>
      </c>
      <c r="N37" s="39" t="s">
        <v>157</v>
      </c>
      <c r="O37" s="39" t="s">
        <v>357</v>
      </c>
      <c r="P37" s="39" t="s">
        <v>305</v>
      </c>
      <c r="Q37" s="44" t="s">
        <v>285</v>
      </c>
      <c r="R37" s="104">
        <v>25</v>
      </c>
      <c r="S37" s="125">
        <v>0.3</v>
      </c>
      <c r="T37" s="97">
        <v>0</v>
      </c>
      <c r="U37" s="97">
        <v>181240602</v>
      </c>
      <c r="V37" s="97">
        <v>60413534</v>
      </c>
      <c r="W37" s="97"/>
      <c r="X37" s="97"/>
    </row>
    <row r="38" spans="1:24" s="93" customFormat="1" ht="17.25" customHeight="1" x14ac:dyDescent="0.25">
      <c r="A38" s="39" t="s">
        <v>32</v>
      </c>
      <c r="B38" s="41" t="s">
        <v>158</v>
      </c>
      <c r="C38" s="109">
        <v>2017</v>
      </c>
      <c r="D38" s="24" t="s">
        <v>159</v>
      </c>
      <c r="E38" s="24" t="s">
        <v>358</v>
      </c>
      <c r="F38" s="110" t="s">
        <v>21</v>
      </c>
      <c r="G38" s="39" t="s">
        <v>21</v>
      </c>
      <c r="H38" s="39" t="s">
        <v>93</v>
      </c>
      <c r="I38" s="130">
        <v>42880</v>
      </c>
      <c r="J38" s="97">
        <v>1300000200</v>
      </c>
      <c r="K38" s="100">
        <v>0</v>
      </c>
      <c r="L38" s="97">
        <v>1300000200</v>
      </c>
      <c r="M38" s="39" t="s">
        <v>289</v>
      </c>
      <c r="N38" s="39" t="s">
        <v>359</v>
      </c>
      <c r="O38" s="39" t="s">
        <v>360</v>
      </c>
      <c r="P38" s="39" t="s">
        <v>361</v>
      </c>
      <c r="Q38" s="44" t="s">
        <v>285</v>
      </c>
      <c r="R38" s="104">
        <v>5</v>
      </c>
      <c r="S38" s="104">
        <v>0</v>
      </c>
      <c r="T38" s="97"/>
      <c r="U38" s="97"/>
      <c r="V38" s="97"/>
      <c r="W38" s="97"/>
      <c r="X38" s="97">
        <v>1300000200</v>
      </c>
    </row>
    <row r="39" spans="1:24" s="93" customFormat="1" ht="17.25" customHeight="1" x14ac:dyDescent="0.25">
      <c r="A39" s="39" t="s">
        <v>32</v>
      </c>
      <c r="B39" s="41" t="s">
        <v>160</v>
      </c>
      <c r="C39" s="109">
        <v>2017</v>
      </c>
      <c r="D39" s="24" t="s">
        <v>362</v>
      </c>
      <c r="E39" s="24" t="s">
        <v>363</v>
      </c>
      <c r="F39" s="110" t="s">
        <v>21</v>
      </c>
      <c r="G39" s="39" t="s">
        <v>21</v>
      </c>
      <c r="H39" s="39" t="s">
        <v>93</v>
      </c>
      <c r="I39" s="130">
        <v>42880</v>
      </c>
      <c r="J39" s="97">
        <v>459150000</v>
      </c>
      <c r="K39" s="100">
        <v>0</v>
      </c>
      <c r="L39" s="97">
        <v>459150000</v>
      </c>
      <c r="M39" s="39" t="s">
        <v>364</v>
      </c>
      <c r="N39" s="39" t="s">
        <v>365</v>
      </c>
      <c r="O39" s="39" t="s">
        <v>366</v>
      </c>
      <c r="P39" s="39" t="s">
        <v>367</v>
      </c>
      <c r="Q39" s="44" t="s">
        <v>368</v>
      </c>
      <c r="R39" s="104">
        <v>0</v>
      </c>
      <c r="S39" s="104">
        <v>0</v>
      </c>
      <c r="T39" s="97"/>
      <c r="U39" s="97"/>
      <c r="V39" s="97"/>
      <c r="W39" s="97"/>
      <c r="X39" s="97">
        <v>459150000</v>
      </c>
    </row>
    <row r="40" spans="1:24" s="93" customFormat="1" ht="17.25" customHeight="1" x14ac:dyDescent="0.25">
      <c r="A40" s="39" t="s">
        <v>32</v>
      </c>
      <c r="B40" s="41" t="s">
        <v>161</v>
      </c>
      <c r="C40" s="109">
        <v>2017</v>
      </c>
      <c r="D40" s="24" t="s">
        <v>162</v>
      </c>
      <c r="E40" s="24" t="s">
        <v>772</v>
      </c>
      <c r="F40" s="110" t="s">
        <v>21</v>
      </c>
      <c r="G40" s="39" t="s">
        <v>21</v>
      </c>
      <c r="H40" s="39" t="s">
        <v>93</v>
      </c>
      <c r="I40" s="130">
        <v>42880</v>
      </c>
      <c r="J40" s="97">
        <v>1673201025</v>
      </c>
      <c r="K40" s="100">
        <v>0</v>
      </c>
      <c r="L40" s="97">
        <v>1673201025</v>
      </c>
      <c r="M40" s="39" t="s">
        <v>369</v>
      </c>
      <c r="N40" s="39" t="s">
        <v>370</v>
      </c>
      <c r="O40" s="39" t="s">
        <v>371</v>
      </c>
      <c r="P40" s="39" t="s">
        <v>372</v>
      </c>
      <c r="Q40" s="44" t="s">
        <v>373</v>
      </c>
      <c r="R40" s="104">
        <v>100</v>
      </c>
      <c r="S40" s="125">
        <v>1</v>
      </c>
      <c r="T40" s="97"/>
      <c r="U40" s="97"/>
      <c r="V40" s="97"/>
      <c r="W40" s="97"/>
      <c r="X40" s="97">
        <v>1673201025</v>
      </c>
    </row>
    <row r="41" spans="1:24" s="93" customFormat="1" ht="17.25" customHeight="1" x14ac:dyDescent="0.25">
      <c r="A41" s="39" t="s">
        <v>32</v>
      </c>
      <c r="B41" s="41" t="s">
        <v>163</v>
      </c>
      <c r="C41" s="109">
        <v>2017</v>
      </c>
      <c r="D41" s="24" t="s">
        <v>164</v>
      </c>
      <c r="E41" s="24" t="s">
        <v>374</v>
      </c>
      <c r="F41" s="110" t="s">
        <v>21</v>
      </c>
      <c r="G41" s="39" t="s">
        <v>21</v>
      </c>
      <c r="H41" s="39" t="s">
        <v>93</v>
      </c>
      <c r="I41" s="130">
        <v>42880</v>
      </c>
      <c r="J41" s="97">
        <v>1539652500</v>
      </c>
      <c r="K41" s="100">
        <v>0</v>
      </c>
      <c r="L41" s="97">
        <v>1539652500</v>
      </c>
      <c r="M41" s="39" t="s">
        <v>375</v>
      </c>
      <c r="N41" s="39" t="s">
        <v>376</v>
      </c>
      <c r="O41" s="39" t="s">
        <v>377</v>
      </c>
      <c r="P41" s="39" t="s">
        <v>378</v>
      </c>
      <c r="Q41" s="104" t="s">
        <v>285</v>
      </c>
      <c r="R41" s="104">
        <v>41</v>
      </c>
      <c r="S41" s="125">
        <v>0.15</v>
      </c>
      <c r="T41" s="97"/>
      <c r="U41" s="97"/>
      <c r="V41" s="97"/>
      <c r="W41" s="97"/>
      <c r="X41" s="97">
        <v>1539652500</v>
      </c>
    </row>
    <row r="42" spans="1:24" s="93" customFormat="1" ht="17.25" customHeight="1" x14ac:dyDescent="0.25">
      <c r="A42" s="39" t="s">
        <v>32</v>
      </c>
      <c r="B42" s="41" t="s">
        <v>165</v>
      </c>
      <c r="C42" s="109">
        <v>2017</v>
      </c>
      <c r="D42" s="24" t="s">
        <v>166</v>
      </c>
      <c r="E42" s="24" t="s">
        <v>379</v>
      </c>
      <c r="F42" s="110" t="s">
        <v>21</v>
      </c>
      <c r="G42" s="39" t="s">
        <v>21</v>
      </c>
      <c r="H42" s="39" t="s">
        <v>93</v>
      </c>
      <c r="I42" s="130">
        <v>42880</v>
      </c>
      <c r="J42" s="97">
        <v>670000000</v>
      </c>
      <c r="K42" s="100">
        <v>0</v>
      </c>
      <c r="L42" s="97">
        <v>670000000</v>
      </c>
      <c r="M42" s="39" t="s">
        <v>167</v>
      </c>
      <c r="N42" s="39" t="s">
        <v>168</v>
      </c>
      <c r="O42" s="39" t="s">
        <v>380</v>
      </c>
      <c r="P42" s="39" t="s">
        <v>381</v>
      </c>
      <c r="Q42" s="44" t="s">
        <v>285</v>
      </c>
      <c r="R42" s="104">
        <v>69</v>
      </c>
      <c r="S42" s="125">
        <v>0.9</v>
      </c>
      <c r="T42" s="97">
        <v>134000000</v>
      </c>
      <c r="U42" s="97"/>
      <c r="V42" s="97">
        <v>134000000</v>
      </c>
      <c r="W42" s="97"/>
      <c r="X42" s="97"/>
    </row>
    <row r="43" spans="1:24" s="93" customFormat="1" ht="17.25" customHeight="1" x14ac:dyDescent="0.25">
      <c r="A43" s="39" t="s">
        <v>32</v>
      </c>
      <c r="B43" s="41" t="s">
        <v>169</v>
      </c>
      <c r="C43" s="109">
        <v>2017</v>
      </c>
      <c r="D43" s="24" t="s">
        <v>170</v>
      </c>
      <c r="E43" s="24" t="s">
        <v>382</v>
      </c>
      <c r="F43" s="110" t="s">
        <v>21</v>
      </c>
      <c r="G43" s="39" t="s">
        <v>21</v>
      </c>
      <c r="H43" s="39" t="s">
        <v>93</v>
      </c>
      <c r="I43" s="130">
        <v>42880</v>
      </c>
      <c r="J43" s="97">
        <v>2992749300</v>
      </c>
      <c r="K43" s="100">
        <v>0</v>
      </c>
      <c r="L43" s="97">
        <v>2992749300</v>
      </c>
      <c r="M43" s="39" t="s">
        <v>171</v>
      </c>
      <c r="N43" s="39" t="s">
        <v>383</v>
      </c>
      <c r="O43" s="39" t="s">
        <v>384</v>
      </c>
      <c r="P43" s="39" t="s">
        <v>385</v>
      </c>
      <c r="Q43" s="44" t="s">
        <v>285</v>
      </c>
      <c r="R43" s="104">
        <v>65</v>
      </c>
      <c r="S43" s="125">
        <v>0.3</v>
      </c>
      <c r="T43" s="97"/>
      <c r="U43" s="97"/>
      <c r="V43" s="97"/>
      <c r="W43" s="97">
        <v>427535614.28571427</v>
      </c>
      <c r="X43" s="97"/>
    </row>
    <row r="44" spans="1:24" s="93" customFormat="1" ht="17.25" customHeight="1" x14ac:dyDescent="0.25">
      <c r="A44" s="39" t="s">
        <v>32</v>
      </c>
      <c r="B44" s="41" t="s">
        <v>172</v>
      </c>
      <c r="C44" s="109">
        <v>2017</v>
      </c>
      <c r="D44" s="24" t="s">
        <v>173</v>
      </c>
      <c r="E44" s="24" t="s">
        <v>386</v>
      </c>
      <c r="F44" s="110" t="s">
        <v>21</v>
      </c>
      <c r="G44" s="39" t="s">
        <v>21</v>
      </c>
      <c r="H44" s="39" t="s">
        <v>93</v>
      </c>
      <c r="I44" s="130">
        <v>42880</v>
      </c>
      <c r="J44" s="97">
        <v>1352383348</v>
      </c>
      <c r="K44" s="100">
        <v>0</v>
      </c>
      <c r="L44" s="97">
        <v>1352383348</v>
      </c>
      <c r="M44" s="39" t="s">
        <v>174</v>
      </c>
      <c r="N44" s="39" t="s">
        <v>175</v>
      </c>
      <c r="O44" s="39" t="s">
        <v>387</v>
      </c>
      <c r="P44" s="39" t="s">
        <v>388</v>
      </c>
      <c r="Q44" s="104" t="s">
        <v>285</v>
      </c>
      <c r="R44" s="104">
        <v>50</v>
      </c>
      <c r="S44" s="125">
        <v>0.6</v>
      </c>
      <c r="T44" s="97"/>
      <c r="U44" s="97">
        <v>90158889.86666666</v>
      </c>
      <c r="V44" s="97"/>
      <c r="W44" s="97">
        <v>450794449.33333331</v>
      </c>
      <c r="X44" s="97"/>
    </row>
    <row r="45" spans="1:24" s="93" customFormat="1" ht="17.25" customHeight="1" x14ac:dyDescent="0.25">
      <c r="A45" s="39" t="s">
        <v>32</v>
      </c>
      <c r="B45" s="41" t="s">
        <v>176</v>
      </c>
      <c r="C45" s="109">
        <v>2017</v>
      </c>
      <c r="D45" s="24" t="s">
        <v>681</v>
      </c>
      <c r="E45" s="24" t="s">
        <v>745</v>
      </c>
      <c r="F45" s="110" t="s">
        <v>21</v>
      </c>
      <c r="G45" s="39" t="s">
        <v>21</v>
      </c>
      <c r="H45" s="39" t="s">
        <v>93</v>
      </c>
      <c r="I45" s="130">
        <v>42908</v>
      </c>
      <c r="J45" s="97">
        <v>1121730956</v>
      </c>
      <c r="K45" s="100">
        <v>0</v>
      </c>
      <c r="L45" s="97">
        <v>1121730956</v>
      </c>
      <c r="M45" s="39" t="s">
        <v>289</v>
      </c>
      <c r="N45" s="39" t="s">
        <v>389</v>
      </c>
      <c r="O45" s="39" t="s">
        <v>390</v>
      </c>
      <c r="P45" s="39" t="s">
        <v>391</v>
      </c>
      <c r="Q45" s="44" t="s">
        <v>285</v>
      </c>
      <c r="R45" s="122">
        <v>1</v>
      </c>
      <c r="S45" s="122">
        <v>1</v>
      </c>
      <c r="T45" s="97"/>
      <c r="U45" s="97"/>
      <c r="V45" s="97"/>
      <c r="W45" s="97"/>
      <c r="X45" s="97">
        <v>1121730956</v>
      </c>
    </row>
    <row r="46" spans="1:24" s="93" customFormat="1" ht="17.25" customHeight="1" x14ac:dyDescent="0.25">
      <c r="A46" s="39" t="s">
        <v>32</v>
      </c>
      <c r="B46" s="89" t="s">
        <v>177</v>
      </c>
      <c r="C46" s="109">
        <v>2017</v>
      </c>
      <c r="D46" s="24" t="s">
        <v>682</v>
      </c>
      <c r="E46" s="24" t="s">
        <v>746</v>
      </c>
      <c r="F46" s="110" t="s">
        <v>21</v>
      </c>
      <c r="G46" s="39" t="s">
        <v>21</v>
      </c>
      <c r="H46" s="39" t="s">
        <v>93</v>
      </c>
      <c r="I46" s="130">
        <v>42934</v>
      </c>
      <c r="J46" s="97">
        <v>477012291</v>
      </c>
      <c r="K46" s="100">
        <v>0</v>
      </c>
      <c r="L46" s="97">
        <v>477012291</v>
      </c>
      <c r="M46" s="39" t="s">
        <v>289</v>
      </c>
      <c r="N46" s="39" t="s">
        <v>392</v>
      </c>
      <c r="O46" s="39" t="s">
        <v>393</v>
      </c>
      <c r="P46" s="39" t="s">
        <v>394</v>
      </c>
      <c r="Q46" s="44" t="s">
        <v>285</v>
      </c>
      <c r="R46" s="122">
        <v>0.5</v>
      </c>
      <c r="S46" s="122" t="s">
        <v>760</v>
      </c>
      <c r="T46" s="97"/>
      <c r="U46" s="97"/>
      <c r="V46" s="97"/>
      <c r="W46" s="97"/>
      <c r="X46" s="97">
        <v>477012291</v>
      </c>
    </row>
    <row r="47" spans="1:24" s="93" customFormat="1" ht="17.25" customHeight="1" x14ac:dyDescent="0.25">
      <c r="A47" s="39" t="s">
        <v>32</v>
      </c>
      <c r="B47" s="89" t="s">
        <v>178</v>
      </c>
      <c r="C47" s="109">
        <v>2017</v>
      </c>
      <c r="D47" s="24" t="s">
        <v>683</v>
      </c>
      <c r="E47" s="24" t="s">
        <v>747</v>
      </c>
      <c r="F47" s="110" t="s">
        <v>21</v>
      </c>
      <c r="G47" s="39" t="s">
        <v>21</v>
      </c>
      <c r="H47" s="39" t="s">
        <v>93</v>
      </c>
      <c r="I47" s="130">
        <v>42934</v>
      </c>
      <c r="J47" s="97">
        <v>363812500</v>
      </c>
      <c r="K47" s="100">
        <v>0</v>
      </c>
      <c r="L47" s="97">
        <v>363812500</v>
      </c>
      <c r="M47" s="39" t="s">
        <v>289</v>
      </c>
      <c r="N47" s="39" t="s">
        <v>395</v>
      </c>
      <c r="O47" s="39" t="s">
        <v>396</v>
      </c>
      <c r="P47" s="39" t="s">
        <v>397</v>
      </c>
      <c r="Q47" s="44" t="s">
        <v>285</v>
      </c>
      <c r="R47" s="122">
        <v>0.2</v>
      </c>
      <c r="S47" s="122">
        <v>0.2</v>
      </c>
      <c r="T47" s="97"/>
      <c r="U47" s="97"/>
      <c r="V47" s="97"/>
      <c r="W47" s="97"/>
      <c r="X47" s="97">
        <v>363812500</v>
      </c>
    </row>
    <row r="48" spans="1:24" s="93" customFormat="1" ht="17.25" customHeight="1" x14ac:dyDescent="0.25">
      <c r="A48" s="39" t="s">
        <v>32</v>
      </c>
      <c r="B48" s="89" t="s">
        <v>179</v>
      </c>
      <c r="C48" s="109">
        <v>2017</v>
      </c>
      <c r="D48" s="24" t="s">
        <v>684</v>
      </c>
      <c r="E48" s="24" t="s">
        <v>748</v>
      </c>
      <c r="F48" s="110" t="s">
        <v>21</v>
      </c>
      <c r="G48" s="39" t="s">
        <v>21</v>
      </c>
      <c r="H48" s="39" t="s">
        <v>93</v>
      </c>
      <c r="I48" s="130">
        <v>42934</v>
      </c>
      <c r="J48" s="97">
        <v>3272379117</v>
      </c>
      <c r="K48" s="100">
        <v>0</v>
      </c>
      <c r="L48" s="97">
        <v>3272379117</v>
      </c>
      <c r="M48" s="39" t="s">
        <v>289</v>
      </c>
      <c r="N48" s="39" t="s">
        <v>398</v>
      </c>
      <c r="O48" s="39" t="s">
        <v>399</v>
      </c>
      <c r="P48" s="39" t="s">
        <v>400</v>
      </c>
      <c r="Q48" s="39" t="s">
        <v>285</v>
      </c>
      <c r="R48" s="120">
        <v>0.25</v>
      </c>
      <c r="S48" s="120">
        <v>0.3</v>
      </c>
      <c r="T48" s="97"/>
      <c r="U48" s="97"/>
      <c r="V48" s="97"/>
      <c r="W48" s="97"/>
      <c r="X48" s="97">
        <v>3272379117</v>
      </c>
    </row>
    <row r="49" spans="1:24" s="93" customFormat="1" ht="17.25" customHeight="1" x14ac:dyDescent="0.25">
      <c r="A49" s="39" t="s">
        <v>32</v>
      </c>
      <c r="B49" s="89" t="s">
        <v>185</v>
      </c>
      <c r="C49" s="109">
        <v>2017</v>
      </c>
      <c r="D49" s="24" t="s">
        <v>685</v>
      </c>
      <c r="E49" s="24" t="s">
        <v>770</v>
      </c>
      <c r="F49" s="110" t="s">
        <v>21</v>
      </c>
      <c r="G49" s="39" t="s">
        <v>21</v>
      </c>
      <c r="H49" s="39" t="s">
        <v>93</v>
      </c>
      <c r="I49" s="130">
        <v>42996</v>
      </c>
      <c r="J49" s="97">
        <v>3019654581</v>
      </c>
      <c r="K49" s="100">
        <v>0</v>
      </c>
      <c r="L49" s="97">
        <v>3019654581</v>
      </c>
      <c r="M49" s="39" t="s">
        <v>289</v>
      </c>
      <c r="N49" s="39" t="s">
        <v>401</v>
      </c>
      <c r="O49" s="39" t="s">
        <v>402</v>
      </c>
      <c r="P49" s="39" t="s">
        <v>403</v>
      </c>
      <c r="Q49" s="39" t="s">
        <v>404</v>
      </c>
      <c r="R49" s="120">
        <v>0.55000000000000004</v>
      </c>
      <c r="S49" s="120">
        <v>1</v>
      </c>
      <c r="T49" s="97"/>
      <c r="U49" s="97"/>
      <c r="V49" s="97"/>
      <c r="W49" s="97"/>
      <c r="X49" s="97">
        <v>3019654581</v>
      </c>
    </row>
    <row r="50" spans="1:24" s="93" customFormat="1" ht="17.25" customHeight="1" x14ac:dyDescent="0.2">
      <c r="A50" s="39" t="s">
        <v>32</v>
      </c>
      <c r="B50" s="89" t="s">
        <v>199</v>
      </c>
      <c r="C50" s="109">
        <v>2017</v>
      </c>
      <c r="D50" s="24" t="s">
        <v>686</v>
      </c>
      <c r="E50" s="24" t="s">
        <v>749</v>
      </c>
      <c r="F50" s="110" t="s">
        <v>21</v>
      </c>
      <c r="G50" s="39" t="s">
        <v>21</v>
      </c>
      <c r="H50" s="39" t="s">
        <v>93</v>
      </c>
      <c r="I50" s="130">
        <v>43033</v>
      </c>
      <c r="J50" s="97">
        <v>1373790151</v>
      </c>
      <c r="K50" s="97">
        <v>0</v>
      </c>
      <c r="L50" s="106">
        <v>1373790151</v>
      </c>
      <c r="M50" s="39" t="s">
        <v>289</v>
      </c>
      <c r="N50" s="39" t="s">
        <v>405</v>
      </c>
      <c r="O50" s="39" t="s">
        <v>406</v>
      </c>
      <c r="P50" s="39" t="s">
        <v>407</v>
      </c>
      <c r="Q50" s="39" t="s">
        <v>285</v>
      </c>
      <c r="R50" s="120">
        <v>0.01</v>
      </c>
      <c r="S50" s="120">
        <v>0</v>
      </c>
      <c r="T50" s="97"/>
      <c r="U50" s="97"/>
      <c r="V50" s="97"/>
      <c r="W50" s="97"/>
      <c r="X50" s="97">
        <v>1373790151</v>
      </c>
    </row>
    <row r="51" spans="1:24" s="93" customFormat="1" ht="17.25" customHeight="1" x14ac:dyDescent="0.2">
      <c r="A51" s="39" t="s">
        <v>32</v>
      </c>
      <c r="B51" s="89" t="s">
        <v>200</v>
      </c>
      <c r="C51" s="109">
        <v>2017</v>
      </c>
      <c r="D51" s="24" t="s">
        <v>687</v>
      </c>
      <c r="E51" s="24" t="s">
        <v>758</v>
      </c>
      <c r="F51" s="110" t="s">
        <v>21</v>
      </c>
      <c r="G51" s="39" t="s">
        <v>21</v>
      </c>
      <c r="H51" s="39" t="s">
        <v>93</v>
      </c>
      <c r="I51" s="130">
        <v>43033</v>
      </c>
      <c r="J51" s="97">
        <v>629700000</v>
      </c>
      <c r="K51" s="97">
        <v>0</v>
      </c>
      <c r="L51" s="97">
        <f>298117855+64000000+267582145</f>
        <v>629700000</v>
      </c>
      <c r="M51" s="39" t="s">
        <v>289</v>
      </c>
      <c r="N51" s="39" t="s">
        <v>408</v>
      </c>
      <c r="O51" s="39" t="s">
        <v>409</v>
      </c>
      <c r="P51" s="39" t="s">
        <v>410</v>
      </c>
      <c r="Q51" s="105" t="s">
        <v>285</v>
      </c>
      <c r="R51" s="132">
        <v>0.05</v>
      </c>
      <c r="S51" s="123">
        <v>0</v>
      </c>
      <c r="T51" s="97"/>
      <c r="U51" s="97"/>
      <c r="V51" s="97"/>
      <c r="W51" s="97"/>
      <c r="X51" s="97">
        <v>629700000</v>
      </c>
    </row>
    <row r="52" spans="1:24" s="93" customFormat="1" ht="17.25" customHeight="1" x14ac:dyDescent="0.25">
      <c r="A52" s="39" t="s">
        <v>32</v>
      </c>
      <c r="B52" s="89" t="s">
        <v>411</v>
      </c>
      <c r="C52" s="109">
        <v>2017</v>
      </c>
      <c r="D52" s="24" t="s">
        <v>672</v>
      </c>
      <c r="E52" s="24" t="s">
        <v>757</v>
      </c>
      <c r="F52" s="110" t="s">
        <v>21</v>
      </c>
      <c r="G52" s="39" t="s">
        <v>21</v>
      </c>
      <c r="H52" s="39" t="s">
        <v>93</v>
      </c>
      <c r="I52" s="130">
        <v>43050</v>
      </c>
      <c r="J52" s="97">
        <v>497627221</v>
      </c>
      <c r="K52" s="97">
        <v>0</v>
      </c>
      <c r="L52" s="97">
        <v>497627221</v>
      </c>
      <c r="M52" s="39" t="s">
        <v>412</v>
      </c>
      <c r="N52" s="39" t="s">
        <v>413</v>
      </c>
      <c r="O52" s="39" t="s">
        <v>414</v>
      </c>
      <c r="P52" s="39" t="s">
        <v>415</v>
      </c>
      <c r="Q52" s="39" t="s">
        <v>285</v>
      </c>
      <c r="R52" s="120">
        <v>0.23069999999999999</v>
      </c>
      <c r="S52" s="120">
        <v>0.12429999999999999</v>
      </c>
      <c r="T52" s="97"/>
      <c r="U52" s="97"/>
      <c r="V52" s="97"/>
      <c r="W52" s="97"/>
      <c r="X52" s="97">
        <v>497627221</v>
      </c>
    </row>
    <row r="53" spans="1:24" s="93" customFormat="1" ht="17.25" customHeight="1" x14ac:dyDescent="0.25">
      <c r="A53" s="39" t="s">
        <v>32</v>
      </c>
      <c r="B53" s="89" t="s">
        <v>416</v>
      </c>
      <c r="C53" s="109">
        <v>2017</v>
      </c>
      <c r="D53" s="24" t="s">
        <v>676</v>
      </c>
      <c r="E53" s="24" t="s">
        <v>768</v>
      </c>
      <c r="F53" s="110" t="s">
        <v>21</v>
      </c>
      <c r="G53" s="39" t="s">
        <v>21</v>
      </c>
      <c r="H53" s="39" t="s">
        <v>93</v>
      </c>
      <c r="I53" s="130">
        <v>43050</v>
      </c>
      <c r="J53" s="97">
        <v>500000000</v>
      </c>
      <c r="K53" s="97">
        <v>0</v>
      </c>
      <c r="L53" s="97">
        <v>500000000</v>
      </c>
      <c r="M53" s="39" t="s">
        <v>412</v>
      </c>
      <c r="N53" s="39" t="s">
        <v>417</v>
      </c>
      <c r="O53" s="39" t="s">
        <v>418</v>
      </c>
      <c r="P53" s="39" t="s">
        <v>419</v>
      </c>
      <c r="Q53" s="39" t="s">
        <v>285</v>
      </c>
      <c r="R53" s="120">
        <v>0.64</v>
      </c>
      <c r="S53" s="120">
        <v>0.6</v>
      </c>
      <c r="T53" s="97"/>
      <c r="U53" s="97"/>
      <c r="V53" s="97"/>
      <c r="W53" s="97"/>
      <c r="X53" s="97">
        <v>500000000</v>
      </c>
    </row>
    <row r="54" spans="1:24" s="93" customFormat="1" ht="17.25" customHeight="1" x14ac:dyDescent="0.25">
      <c r="A54" s="39" t="s">
        <v>32</v>
      </c>
      <c r="B54" s="89" t="s">
        <v>209</v>
      </c>
      <c r="C54" s="109">
        <v>2018</v>
      </c>
      <c r="D54" s="24" t="s">
        <v>688</v>
      </c>
      <c r="E54" s="24" t="s">
        <v>769</v>
      </c>
      <c r="F54" s="110" t="s">
        <v>21</v>
      </c>
      <c r="G54" s="39" t="s">
        <v>21</v>
      </c>
      <c r="H54" s="39" t="s">
        <v>93</v>
      </c>
      <c r="I54" s="130">
        <v>43139</v>
      </c>
      <c r="J54" s="97">
        <v>700000000</v>
      </c>
      <c r="K54" s="97">
        <v>0</v>
      </c>
      <c r="L54" s="97">
        <v>700000000</v>
      </c>
      <c r="M54" s="39" t="s">
        <v>412</v>
      </c>
      <c r="N54" s="39" t="s">
        <v>354</v>
      </c>
      <c r="O54" s="39" t="s">
        <v>420</v>
      </c>
      <c r="P54" s="39" t="s">
        <v>421</v>
      </c>
      <c r="Q54" s="107" t="s">
        <v>285</v>
      </c>
      <c r="R54" s="120">
        <v>0.05</v>
      </c>
      <c r="S54" s="124">
        <v>0</v>
      </c>
      <c r="T54" s="97"/>
      <c r="U54" s="97"/>
      <c r="V54" s="97"/>
      <c r="W54" s="97"/>
      <c r="X54" s="97">
        <v>700000000</v>
      </c>
    </row>
    <row r="55" spans="1:24" s="93" customFormat="1" ht="17.25" customHeight="1" x14ac:dyDescent="0.25">
      <c r="A55" s="39" t="s">
        <v>32</v>
      </c>
      <c r="B55" s="116" t="s">
        <v>422</v>
      </c>
      <c r="C55" s="109">
        <v>2018</v>
      </c>
      <c r="D55" s="24" t="s">
        <v>689</v>
      </c>
      <c r="E55" s="24" t="s">
        <v>756</v>
      </c>
      <c r="F55" s="110" t="s">
        <v>21</v>
      </c>
      <c r="G55" s="39" t="s">
        <v>21</v>
      </c>
      <c r="H55" s="39" t="s">
        <v>93</v>
      </c>
      <c r="I55" s="130">
        <v>43209</v>
      </c>
      <c r="J55" s="97">
        <v>217984814</v>
      </c>
      <c r="K55" s="97">
        <v>0</v>
      </c>
      <c r="L55" s="97">
        <v>217984814</v>
      </c>
      <c r="M55" s="39" t="s">
        <v>423</v>
      </c>
      <c r="N55" s="39" t="s">
        <v>424</v>
      </c>
      <c r="O55" s="39" t="s">
        <v>425</v>
      </c>
      <c r="P55" s="39" t="s">
        <v>426</v>
      </c>
      <c r="Q55" s="44" t="s">
        <v>368</v>
      </c>
      <c r="R55" s="125">
        <v>0</v>
      </c>
      <c r="S55" s="125">
        <v>0</v>
      </c>
      <c r="T55" s="97"/>
      <c r="U55" s="97">
        <v>15570343.857142856</v>
      </c>
      <c r="V55" s="97">
        <v>15570343.857142856</v>
      </c>
      <c r="W55" s="97">
        <v>15570343.857142856</v>
      </c>
      <c r="X55" s="97"/>
    </row>
    <row r="56" spans="1:24" s="93" customFormat="1" ht="17.25" customHeight="1" x14ac:dyDescent="0.25">
      <c r="A56" s="39" t="s">
        <v>32</v>
      </c>
      <c r="B56" s="89" t="s">
        <v>221</v>
      </c>
      <c r="C56" s="109">
        <v>2018</v>
      </c>
      <c r="D56" s="24" t="s">
        <v>690</v>
      </c>
      <c r="E56" s="24" t="s">
        <v>755</v>
      </c>
      <c r="F56" s="110" t="s">
        <v>21</v>
      </c>
      <c r="G56" s="39" t="s">
        <v>21</v>
      </c>
      <c r="H56" s="39" t="s">
        <v>93</v>
      </c>
      <c r="I56" s="130">
        <v>43272</v>
      </c>
      <c r="J56" s="98">
        <v>650328129</v>
      </c>
      <c r="K56" s="98">
        <v>0</v>
      </c>
      <c r="L56" s="98">
        <v>650328129</v>
      </c>
      <c r="M56" s="39" t="s">
        <v>289</v>
      </c>
      <c r="N56" s="39" t="s">
        <v>401</v>
      </c>
      <c r="O56" s="39" t="s">
        <v>427</v>
      </c>
      <c r="P56" s="39" t="s">
        <v>428</v>
      </c>
      <c r="Q56" s="39" t="s">
        <v>429</v>
      </c>
      <c r="R56" s="119">
        <v>0</v>
      </c>
      <c r="S56" s="119">
        <v>0</v>
      </c>
      <c r="T56" s="97"/>
      <c r="U56" s="97"/>
      <c r="V56" s="97"/>
      <c r="W56" s="97"/>
      <c r="X56" s="97">
        <v>650328129</v>
      </c>
    </row>
    <row r="57" spans="1:24" s="93" customFormat="1" ht="17.25" customHeight="1" x14ac:dyDescent="0.25">
      <c r="A57" s="39" t="s">
        <v>32</v>
      </c>
      <c r="B57" s="89" t="s">
        <v>222</v>
      </c>
      <c r="C57" s="109">
        <v>2018</v>
      </c>
      <c r="D57" s="24" t="s">
        <v>691</v>
      </c>
      <c r="E57" s="24" t="s">
        <v>754</v>
      </c>
      <c r="F57" s="110" t="s">
        <v>21</v>
      </c>
      <c r="G57" s="39" t="s">
        <v>21</v>
      </c>
      <c r="H57" s="39" t="s">
        <v>93</v>
      </c>
      <c r="I57" s="130">
        <v>43272</v>
      </c>
      <c r="J57" s="98">
        <v>258380495</v>
      </c>
      <c r="K57" s="98">
        <v>0</v>
      </c>
      <c r="L57" s="98">
        <v>258380495</v>
      </c>
      <c r="M57" s="39" t="s">
        <v>223</v>
      </c>
      <c r="N57" s="39" t="s">
        <v>224</v>
      </c>
      <c r="O57" s="39" t="s">
        <v>380</v>
      </c>
      <c r="P57" s="39" t="s">
        <v>381</v>
      </c>
      <c r="Q57" s="44" t="s">
        <v>368</v>
      </c>
      <c r="R57" s="122">
        <v>0</v>
      </c>
      <c r="S57" s="122">
        <v>0</v>
      </c>
      <c r="T57" s="97">
        <v>51676099</v>
      </c>
      <c r="U57" s="97"/>
      <c r="V57" s="97">
        <v>51676099</v>
      </c>
      <c r="W57" s="97"/>
      <c r="X57" s="97"/>
    </row>
    <row r="58" spans="1:24" s="93" customFormat="1" ht="17.25" customHeight="1" x14ac:dyDescent="0.25">
      <c r="A58" s="39" t="s">
        <v>32</v>
      </c>
      <c r="B58" s="89" t="s">
        <v>225</v>
      </c>
      <c r="C58" s="109">
        <v>2018</v>
      </c>
      <c r="D58" s="24" t="s">
        <v>692</v>
      </c>
      <c r="E58" s="24" t="s">
        <v>753</v>
      </c>
      <c r="F58" s="110" t="s">
        <v>21</v>
      </c>
      <c r="G58" s="39" t="s">
        <v>21</v>
      </c>
      <c r="H58" s="39" t="s">
        <v>93</v>
      </c>
      <c r="I58" s="130">
        <v>43272</v>
      </c>
      <c r="J58" s="98">
        <v>150200807</v>
      </c>
      <c r="K58" s="98">
        <v>0</v>
      </c>
      <c r="L58" s="98">
        <v>150200807</v>
      </c>
      <c r="M58" s="39" t="s">
        <v>40</v>
      </c>
      <c r="N58" s="39" t="s">
        <v>226</v>
      </c>
      <c r="O58" s="39" t="s">
        <v>430</v>
      </c>
      <c r="P58" s="39" t="s">
        <v>431</v>
      </c>
      <c r="Q58" s="44" t="s">
        <v>429</v>
      </c>
      <c r="R58" s="122">
        <v>0</v>
      </c>
      <c r="S58" s="122">
        <v>0</v>
      </c>
      <c r="T58" s="97">
        <v>37550201.75</v>
      </c>
      <c r="U58" s="97">
        <v>37550201.75</v>
      </c>
      <c r="V58" s="97">
        <v>37550201.75</v>
      </c>
      <c r="W58" s="97">
        <v>37550201.75</v>
      </c>
      <c r="X58" s="97"/>
    </row>
    <row r="59" spans="1:24" s="93" customFormat="1" ht="17.25" customHeight="1" x14ac:dyDescent="0.25">
      <c r="A59" s="39" t="s">
        <v>32</v>
      </c>
      <c r="B59" s="89" t="s">
        <v>229</v>
      </c>
      <c r="C59" s="109">
        <v>2018</v>
      </c>
      <c r="D59" s="24" t="s">
        <v>693</v>
      </c>
      <c r="E59" s="24" t="s">
        <v>752</v>
      </c>
      <c r="F59" s="110" t="s">
        <v>21</v>
      </c>
      <c r="G59" s="39" t="s">
        <v>21</v>
      </c>
      <c r="H59" s="39" t="s">
        <v>93</v>
      </c>
      <c r="I59" s="130">
        <v>43287</v>
      </c>
      <c r="J59" s="98">
        <v>3331804869</v>
      </c>
      <c r="K59" s="98">
        <v>0</v>
      </c>
      <c r="L59" s="91">
        <v>3331804869</v>
      </c>
      <c r="M59" s="39" t="s">
        <v>289</v>
      </c>
      <c r="N59" s="39" t="s">
        <v>401</v>
      </c>
      <c r="O59" s="39" t="s">
        <v>432</v>
      </c>
      <c r="P59" s="39" t="s">
        <v>403</v>
      </c>
      <c r="Q59" s="39" t="s">
        <v>433</v>
      </c>
      <c r="R59" s="120">
        <v>0</v>
      </c>
      <c r="S59" s="120">
        <v>1</v>
      </c>
      <c r="T59" s="97"/>
      <c r="U59" s="97"/>
      <c r="V59" s="97"/>
      <c r="W59" s="97"/>
      <c r="X59" s="97">
        <v>3331804869</v>
      </c>
    </row>
    <row r="60" spans="1:24" s="93" customFormat="1" ht="17.25" customHeight="1" x14ac:dyDescent="0.25">
      <c r="A60" s="39" t="s">
        <v>32</v>
      </c>
      <c r="B60" s="88" t="s">
        <v>230</v>
      </c>
      <c r="C60" s="109">
        <v>2018</v>
      </c>
      <c r="D60" s="24" t="s">
        <v>694</v>
      </c>
      <c r="E60" s="24" t="s">
        <v>771</v>
      </c>
      <c r="F60" s="110" t="s">
        <v>21</v>
      </c>
      <c r="G60" s="39" t="s">
        <v>21</v>
      </c>
      <c r="H60" s="39" t="s">
        <v>93</v>
      </c>
      <c r="I60" s="130">
        <v>43292</v>
      </c>
      <c r="J60" s="98">
        <v>650043000</v>
      </c>
      <c r="K60" s="98">
        <v>0</v>
      </c>
      <c r="L60" s="91">
        <v>650043000</v>
      </c>
      <c r="M60" s="39" t="s">
        <v>231</v>
      </c>
      <c r="N60" s="39" t="s">
        <v>232</v>
      </c>
      <c r="O60" s="39" t="s">
        <v>434</v>
      </c>
      <c r="P60" s="39" t="s">
        <v>435</v>
      </c>
      <c r="Q60" s="44" t="s">
        <v>263</v>
      </c>
      <c r="R60" s="122">
        <v>0</v>
      </c>
      <c r="S60" s="122">
        <v>0</v>
      </c>
      <c r="T60" s="97"/>
      <c r="U60" s="97"/>
      <c r="V60" s="97">
        <v>216681000</v>
      </c>
      <c r="W60" s="97"/>
      <c r="X60" s="97"/>
    </row>
    <row r="61" spans="1:24" s="93" customFormat="1" ht="17.25" customHeight="1" x14ac:dyDescent="0.25">
      <c r="A61" s="16" t="s">
        <v>32</v>
      </c>
      <c r="B61" s="88" t="s">
        <v>239</v>
      </c>
      <c r="C61" s="109">
        <v>2018</v>
      </c>
      <c r="D61" s="24" t="s">
        <v>654</v>
      </c>
      <c r="E61" s="24" t="s">
        <v>436</v>
      </c>
      <c r="F61" s="110" t="s">
        <v>21</v>
      </c>
      <c r="G61" s="39" t="s">
        <v>21</v>
      </c>
      <c r="H61" s="39" t="s">
        <v>93</v>
      </c>
      <c r="I61" s="130">
        <v>43361</v>
      </c>
      <c r="J61" s="100">
        <v>316554772</v>
      </c>
      <c r="K61" s="100">
        <v>0</v>
      </c>
      <c r="L61" s="101">
        <v>316554772</v>
      </c>
      <c r="M61" s="39" t="s">
        <v>289</v>
      </c>
      <c r="N61" s="39" t="s">
        <v>437</v>
      </c>
      <c r="O61" s="39" t="s">
        <v>264</v>
      </c>
      <c r="P61" s="39" t="s">
        <v>265</v>
      </c>
      <c r="Q61" s="39" t="s">
        <v>263</v>
      </c>
      <c r="R61" s="119">
        <v>0</v>
      </c>
      <c r="S61" s="119">
        <v>0</v>
      </c>
      <c r="T61" s="97"/>
      <c r="U61" s="97"/>
      <c r="V61" s="97"/>
      <c r="W61" s="97"/>
      <c r="X61" s="97">
        <v>316554772</v>
      </c>
    </row>
  </sheetData>
  <autoFilter ref="A5:X61"/>
  <pageMargins left="0.70866141732283472" right="0.70866141732283472" top="0.74803149606299213" bottom="0.74803149606299213"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1"/>
  <sheetViews>
    <sheetView topLeftCell="A31" zoomScale="80" zoomScaleNormal="80" workbookViewId="0">
      <selection activeCell="H6" sqref="H6"/>
    </sheetView>
  </sheetViews>
  <sheetFormatPr baseColWidth="10" defaultRowHeight="15" x14ac:dyDescent="0.25"/>
  <cols>
    <col min="1" max="1" width="13.28515625" customWidth="1"/>
    <col min="2" max="2" width="18.42578125" customWidth="1"/>
    <col min="3" max="3" width="11.42578125" style="68" customWidth="1"/>
    <col min="4" max="4" width="53" customWidth="1"/>
    <col min="5" max="5" width="44" customWidth="1"/>
    <col min="6" max="6" width="17.42578125" style="68" customWidth="1"/>
    <col min="7" max="7" width="18.5703125" customWidth="1"/>
    <col min="8" max="8" width="33.5703125" customWidth="1"/>
    <col min="9" max="9" width="11.42578125" style="68" customWidth="1"/>
    <col min="10" max="10" width="20.28515625" customWidth="1"/>
    <col min="11" max="11" width="16.140625" style="69" customWidth="1"/>
    <col min="12" max="12" width="17.7109375" customWidth="1"/>
    <col min="13" max="13" width="26.28515625" style="68" customWidth="1"/>
    <col min="14" max="14" width="17.28515625" customWidth="1"/>
    <col min="15" max="15" width="34" customWidth="1"/>
    <col min="16" max="16" width="20.7109375" customWidth="1"/>
    <col min="17" max="17" width="18.7109375" style="68" customWidth="1"/>
    <col min="18" max="18" width="20" customWidth="1"/>
    <col min="19" max="19" width="20.28515625" customWidth="1"/>
    <col min="20" max="20" width="16.28515625" customWidth="1"/>
    <col min="21" max="21" width="19.28515625" customWidth="1"/>
    <col min="22" max="22" width="15.28515625" customWidth="1"/>
    <col min="23" max="23" width="16.5703125" customWidth="1"/>
    <col min="24" max="24" width="21" customWidth="1"/>
  </cols>
  <sheetData>
    <row r="1" spans="1:24" x14ac:dyDescent="0.25">
      <c r="A1" s="35" t="s">
        <v>245</v>
      </c>
      <c r="B1" s="35"/>
      <c r="C1" s="35"/>
      <c r="D1" s="3"/>
    </row>
    <row r="2" spans="1:24" x14ac:dyDescent="0.25">
      <c r="A2" s="35" t="s">
        <v>773</v>
      </c>
      <c r="B2" s="1"/>
      <c r="C2" s="1"/>
      <c r="D2" s="2"/>
    </row>
    <row r="3" spans="1:24" x14ac:dyDescent="0.25">
      <c r="A3" s="3" t="s">
        <v>246</v>
      </c>
      <c r="B3" s="1"/>
      <c r="C3" s="1"/>
      <c r="D3" s="3"/>
    </row>
    <row r="5" spans="1:24" s="70" customFormat="1" ht="34.5" customHeight="1" x14ac:dyDescent="0.25">
      <c r="A5" s="87" t="s">
        <v>648</v>
      </c>
      <c r="B5" s="87" t="s">
        <v>0</v>
      </c>
      <c r="C5" s="87" t="s">
        <v>1</v>
      </c>
      <c r="D5" s="87" t="s">
        <v>2</v>
      </c>
      <c r="E5" s="87" t="s">
        <v>481</v>
      </c>
      <c r="F5" s="87" t="s">
        <v>4</v>
      </c>
      <c r="G5" s="87" t="s">
        <v>5</v>
      </c>
      <c r="H5" s="87" t="s">
        <v>6</v>
      </c>
      <c r="I5" s="87" t="s">
        <v>7</v>
      </c>
      <c r="J5" s="87" t="s">
        <v>8</v>
      </c>
      <c r="K5" s="87" t="s">
        <v>9</v>
      </c>
      <c r="L5" s="87" t="s">
        <v>10</v>
      </c>
      <c r="M5" s="87" t="s">
        <v>11</v>
      </c>
      <c r="N5" s="87" t="s">
        <v>12</v>
      </c>
      <c r="O5" s="87" t="s">
        <v>247</v>
      </c>
      <c r="P5" s="87" t="s">
        <v>248</v>
      </c>
      <c r="Q5" s="87" t="s">
        <v>13</v>
      </c>
      <c r="R5" s="87" t="s">
        <v>249</v>
      </c>
      <c r="S5" s="87" t="s">
        <v>250</v>
      </c>
      <c r="T5" s="87" t="s">
        <v>14</v>
      </c>
      <c r="U5" s="87" t="s">
        <v>15</v>
      </c>
      <c r="V5" s="87" t="s">
        <v>16</v>
      </c>
      <c r="W5" s="87" t="s">
        <v>17</v>
      </c>
      <c r="X5" s="87" t="s">
        <v>18</v>
      </c>
    </row>
    <row r="6" spans="1:24" s="1" customFormat="1" ht="11.25" customHeight="1" x14ac:dyDescent="0.2">
      <c r="A6" s="24" t="s">
        <v>19</v>
      </c>
      <c r="B6" s="71" t="s">
        <v>187</v>
      </c>
      <c r="C6" s="72">
        <v>2017</v>
      </c>
      <c r="D6" s="24" t="s">
        <v>482</v>
      </c>
      <c r="E6" s="24" t="s">
        <v>483</v>
      </c>
      <c r="F6" s="72" t="s">
        <v>24</v>
      </c>
      <c r="G6" s="24" t="s">
        <v>27</v>
      </c>
      <c r="H6" s="71" t="s">
        <v>484</v>
      </c>
      <c r="I6" s="73">
        <v>42996</v>
      </c>
      <c r="J6" s="17">
        <v>197794868</v>
      </c>
      <c r="K6" s="74">
        <v>113778359</v>
      </c>
      <c r="L6" s="74">
        <v>84016510</v>
      </c>
      <c r="M6" s="71" t="s">
        <v>20</v>
      </c>
      <c r="N6" s="28" t="s">
        <v>117</v>
      </c>
      <c r="O6" s="28" t="s">
        <v>485</v>
      </c>
      <c r="P6" s="28" t="s">
        <v>486</v>
      </c>
      <c r="Q6" s="72" t="s">
        <v>257</v>
      </c>
      <c r="R6" s="75">
        <v>1</v>
      </c>
      <c r="S6" s="75">
        <v>1</v>
      </c>
      <c r="T6" s="17"/>
      <c r="U6" s="17"/>
      <c r="V6" s="17"/>
      <c r="W6" s="17">
        <v>84016510</v>
      </c>
      <c r="X6" s="17"/>
    </row>
    <row r="7" spans="1:24" s="1" customFormat="1" ht="11.25" customHeight="1" x14ac:dyDescent="0.2">
      <c r="A7" s="24" t="s">
        <v>19</v>
      </c>
      <c r="B7" s="71" t="s">
        <v>206</v>
      </c>
      <c r="C7" s="72">
        <v>2017</v>
      </c>
      <c r="D7" s="24" t="s">
        <v>487</v>
      </c>
      <c r="E7" s="24" t="s">
        <v>488</v>
      </c>
      <c r="F7" s="72" t="s">
        <v>24</v>
      </c>
      <c r="G7" s="24" t="s">
        <v>27</v>
      </c>
      <c r="H7" s="71" t="s">
        <v>207</v>
      </c>
      <c r="I7" s="73">
        <v>43061</v>
      </c>
      <c r="J7" s="17">
        <v>53052827</v>
      </c>
      <c r="K7" s="74">
        <v>14500000</v>
      </c>
      <c r="L7" s="74">
        <v>26216827</v>
      </c>
      <c r="M7" s="71" t="s">
        <v>20</v>
      </c>
      <c r="N7" s="71" t="s">
        <v>489</v>
      </c>
      <c r="O7" s="28" t="s">
        <v>490</v>
      </c>
      <c r="P7" s="28" t="s">
        <v>491</v>
      </c>
      <c r="Q7" s="72" t="s">
        <v>257</v>
      </c>
      <c r="R7" s="75">
        <v>1</v>
      </c>
      <c r="S7" s="75">
        <v>1</v>
      </c>
      <c r="T7" s="17"/>
      <c r="U7" s="17"/>
      <c r="V7" s="17"/>
      <c r="W7" s="17">
        <v>26216827</v>
      </c>
      <c r="X7" s="17"/>
    </row>
    <row r="8" spans="1:24" s="1" customFormat="1" ht="11.25" customHeight="1" x14ac:dyDescent="0.2">
      <c r="A8" s="24" t="s">
        <v>19</v>
      </c>
      <c r="B8" s="71" t="s">
        <v>186</v>
      </c>
      <c r="C8" s="72">
        <v>2017</v>
      </c>
      <c r="D8" s="24" t="s">
        <v>492</v>
      </c>
      <c r="E8" s="24" t="s">
        <v>493</v>
      </c>
      <c r="F8" s="72" t="s">
        <v>24</v>
      </c>
      <c r="G8" s="24" t="s">
        <v>27</v>
      </c>
      <c r="H8" s="71" t="s">
        <v>494</v>
      </c>
      <c r="I8" s="73">
        <v>42996</v>
      </c>
      <c r="J8" s="17">
        <v>260000000</v>
      </c>
      <c r="K8" s="74">
        <v>130000000</v>
      </c>
      <c r="L8" s="74">
        <v>130000000</v>
      </c>
      <c r="M8" s="71" t="s">
        <v>38</v>
      </c>
      <c r="N8" s="71" t="s">
        <v>37</v>
      </c>
      <c r="O8" s="28" t="s">
        <v>495</v>
      </c>
      <c r="P8" s="28" t="s">
        <v>496</v>
      </c>
      <c r="Q8" s="72" t="s">
        <v>279</v>
      </c>
      <c r="R8" s="75">
        <v>1</v>
      </c>
      <c r="S8" s="75">
        <v>1</v>
      </c>
      <c r="T8" s="17">
        <v>130000000</v>
      </c>
      <c r="U8" s="17"/>
      <c r="V8" s="17"/>
      <c r="W8" s="17"/>
      <c r="X8" s="17"/>
    </row>
    <row r="9" spans="1:24" s="1" customFormat="1" ht="11.25" customHeight="1" x14ac:dyDescent="0.2">
      <c r="A9" s="24" t="s">
        <v>19</v>
      </c>
      <c r="B9" s="24" t="s">
        <v>91</v>
      </c>
      <c r="C9" s="72">
        <v>2015</v>
      </c>
      <c r="D9" s="24" t="s">
        <v>497</v>
      </c>
      <c r="E9" s="24" t="s">
        <v>498</v>
      </c>
      <c r="F9" s="72" t="s">
        <v>24</v>
      </c>
      <c r="G9" s="24" t="s">
        <v>25</v>
      </c>
      <c r="H9" s="24" t="s">
        <v>90</v>
      </c>
      <c r="I9" s="73">
        <v>42335</v>
      </c>
      <c r="J9" s="17">
        <v>2232489600</v>
      </c>
      <c r="K9" s="74">
        <v>1116244800</v>
      </c>
      <c r="L9" s="74">
        <v>1116244800</v>
      </c>
      <c r="M9" s="24" t="s">
        <v>92</v>
      </c>
      <c r="N9" s="24" t="s">
        <v>499</v>
      </c>
      <c r="O9" s="28" t="s">
        <v>500</v>
      </c>
      <c r="P9" s="28" t="s">
        <v>501</v>
      </c>
      <c r="Q9" s="72" t="s">
        <v>257</v>
      </c>
      <c r="R9" s="75">
        <v>1</v>
      </c>
      <c r="S9" s="75">
        <v>1</v>
      </c>
      <c r="T9" s="17">
        <v>47516914.285714284</v>
      </c>
      <c r="U9" s="17">
        <v>47516914.285714284</v>
      </c>
      <c r="V9" s="17">
        <v>47516914.285714284</v>
      </c>
      <c r="W9" s="17">
        <v>47516914.285714284</v>
      </c>
      <c r="X9" s="17">
        <f>L9/20</f>
        <v>55812240</v>
      </c>
    </row>
    <row r="10" spans="1:24" s="1" customFormat="1" ht="11.25" customHeight="1" x14ac:dyDescent="0.2">
      <c r="A10" s="24" t="s">
        <v>19</v>
      </c>
      <c r="B10" s="19" t="s">
        <v>134</v>
      </c>
      <c r="C10" s="72">
        <v>2016</v>
      </c>
      <c r="D10" s="24" t="s">
        <v>502</v>
      </c>
      <c r="E10" s="28" t="s">
        <v>503</v>
      </c>
      <c r="F10" s="72" t="s">
        <v>24</v>
      </c>
      <c r="G10" s="76" t="s">
        <v>24</v>
      </c>
      <c r="H10" s="24" t="s">
        <v>135</v>
      </c>
      <c r="I10" s="73">
        <v>42668</v>
      </c>
      <c r="J10" s="17">
        <v>2726152308</v>
      </c>
      <c r="K10" s="74">
        <v>1363076154</v>
      </c>
      <c r="L10" s="74">
        <v>1363076154</v>
      </c>
      <c r="M10" s="19" t="s">
        <v>136</v>
      </c>
      <c r="N10" s="19" t="s">
        <v>504</v>
      </c>
      <c r="O10" s="28" t="s">
        <v>505</v>
      </c>
      <c r="P10" s="28" t="s">
        <v>501</v>
      </c>
      <c r="Q10" s="72" t="s">
        <v>257</v>
      </c>
      <c r="R10" s="75">
        <v>1</v>
      </c>
      <c r="S10" s="75">
        <v>1</v>
      </c>
      <c r="T10" s="30">
        <v>55673634.608577266</v>
      </c>
      <c r="U10" s="30">
        <v>111347269.21715453</v>
      </c>
      <c r="V10" s="30">
        <v>185578782.02859089</v>
      </c>
      <c r="W10" s="30">
        <v>55673634.608577266</v>
      </c>
      <c r="X10" s="17"/>
    </row>
    <row r="11" spans="1:24" s="1" customFormat="1" ht="11.25" customHeight="1" x14ac:dyDescent="0.2">
      <c r="A11" s="24" t="s">
        <v>19</v>
      </c>
      <c r="B11" s="19" t="s">
        <v>132</v>
      </c>
      <c r="C11" s="72">
        <v>2016</v>
      </c>
      <c r="D11" s="24" t="s">
        <v>506</v>
      </c>
      <c r="E11" s="28" t="s">
        <v>507</v>
      </c>
      <c r="F11" s="72" t="s">
        <v>24</v>
      </c>
      <c r="G11" s="76" t="s">
        <v>25</v>
      </c>
      <c r="H11" s="24" t="s">
        <v>133</v>
      </c>
      <c r="I11" s="73">
        <v>42668</v>
      </c>
      <c r="J11" s="17">
        <v>553495002</v>
      </c>
      <c r="K11" s="74">
        <v>284103807</v>
      </c>
      <c r="L11" s="74">
        <v>269391195</v>
      </c>
      <c r="M11" s="19" t="s">
        <v>29</v>
      </c>
      <c r="N11" s="19" t="s">
        <v>29</v>
      </c>
      <c r="O11" s="28" t="s">
        <v>508</v>
      </c>
      <c r="P11" s="28" t="s">
        <v>509</v>
      </c>
      <c r="Q11" s="72" t="s">
        <v>257</v>
      </c>
      <c r="R11" s="75">
        <v>1</v>
      </c>
      <c r="S11" s="75">
        <v>1</v>
      </c>
      <c r="T11" s="17"/>
      <c r="U11" s="17">
        <v>269391195</v>
      </c>
      <c r="V11" s="17"/>
      <c r="W11" s="17"/>
      <c r="X11" s="17"/>
    </row>
    <row r="12" spans="1:24" s="1" customFormat="1" ht="11.25" customHeight="1" x14ac:dyDescent="0.2">
      <c r="A12" s="24" t="s">
        <v>19</v>
      </c>
      <c r="B12" s="71" t="s">
        <v>201</v>
      </c>
      <c r="C12" s="72">
        <v>2017</v>
      </c>
      <c r="D12" s="24" t="s">
        <v>510</v>
      </c>
      <c r="E12" s="24" t="s">
        <v>511</v>
      </c>
      <c r="F12" s="72" t="s">
        <v>24</v>
      </c>
      <c r="G12" s="24" t="s">
        <v>25</v>
      </c>
      <c r="H12" s="71" t="s">
        <v>133</v>
      </c>
      <c r="I12" s="73">
        <v>43033</v>
      </c>
      <c r="J12" s="17">
        <v>839325946</v>
      </c>
      <c r="K12" s="74">
        <v>422466162</v>
      </c>
      <c r="L12" s="74">
        <v>416859784</v>
      </c>
      <c r="M12" s="71" t="s">
        <v>39</v>
      </c>
      <c r="N12" s="28" t="s">
        <v>202</v>
      </c>
      <c r="O12" s="28" t="s">
        <v>512</v>
      </c>
      <c r="P12" s="28" t="s">
        <v>513</v>
      </c>
      <c r="Q12" s="72" t="s">
        <v>514</v>
      </c>
      <c r="R12" s="75">
        <v>0.98</v>
      </c>
      <c r="S12" s="75">
        <v>1</v>
      </c>
      <c r="T12" s="17"/>
      <c r="U12" s="17">
        <v>416859784</v>
      </c>
      <c r="V12" s="17"/>
      <c r="W12" s="17"/>
      <c r="X12" s="17"/>
    </row>
    <row r="13" spans="1:24" s="1" customFormat="1" ht="11.25" x14ac:dyDescent="0.2">
      <c r="A13" s="24" t="s">
        <v>19</v>
      </c>
      <c r="B13" s="71" t="s">
        <v>181</v>
      </c>
      <c r="C13" s="72">
        <v>2017</v>
      </c>
      <c r="D13" s="24" t="s">
        <v>515</v>
      </c>
      <c r="E13" s="24" t="s">
        <v>516</v>
      </c>
      <c r="F13" s="72" t="s">
        <v>24</v>
      </c>
      <c r="G13" s="24" t="s">
        <v>25</v>
      </c>
      <c r="H13" s="24" t="s">
        <v>149</v>
      </c>
      <c r="I13" s="73">
        <v>42992</v>
      </c>
      <c r="J13" s="17">
        <v>2098644191</v>
      </c>
      <c r="K13" s="74">
        <v>1050240804</v>
      </c>
      <c r="L13" s="74">
        <v>1048403387</v>
      </c>
      <c r="M13" s="71" t="s">
        <v>20</v>
      </c>
      <c r="N13" s="71" t="s">
        <v>517</v>
      </c>
      <c r="O13" s="28" t="s">
        <v>518</v>
      </c>
      <c r="P13" s="28" t="s">
        <v>519</v>
      </c>
      <c r="Q13" s="72" t="s">
        <v>514</v>
      </c>
      <c r="R13" s="75">
        <v>0.6</v>
      </c>
      <c r="S13" s="75">
        <v>0.6</v>
      </c>
      <c r="T13" s="17"/>
      <c r="U13" s="17"/>
      <c r="V13" s="17"/>
      <c r="W13" s="17">
        <v>1048403387</v>
      </c>
      <c r="X13" s="17"/>
    </row>
    <row r="14" spans="1:24" s="1" customFormat="1" ht="11.25" customHeight="1" x14ac:dyDescent="0.2">
      <c r="A14" s="24" t="s">
        <v>19</v>
      </c>
      <c r="B14" s="22" t="s">
        <v>242</v>
      </c>
      <c r="C14" s="72">
        <v>2018</v>
      </c>
      <c r="D14" s="21" t="s">
        <v>521</v>
      </c>
      <c r="E14" s="24" t="s">
        <v>522</v>
      </c>
      <c r="F14" s="72" t="s">
        <v>24</v>
      </c>
      <c r="G14" s="24" t="s">
        <v>27</v>
      </c>
      <c r="H14" s="22" t="s">
        <v>243</v>
      </c>
      <c r="I14" s="73">
        <v>43361</v>
      </c>
      <c r="J14" s="17">
        <v>44143440</v>
      </c>
      <c r="K14" s="74">
        <v>9004000</v>
      </c>
      <c r="L14" s="74">
        <v>35139440</v>
      </c>
      <c r="M14" s="79" t="s">
        <v>30</v>
      </c>
      <c r="N14" s="25" t="s">
        <v>244</v>
      </c>
      <c r="O14" s="28" t="s">
        <v>523</v>
      </c>
      <c r="P14" s="28" t="s">
        <v>524</v>
      </c>
      <c r="Q14" s="72" t="s">
        <v>514</v>
      </c>
      <c r="R14" s="75">
        <v>0.6</v>
      </c>
      <c r="S14" s="75">
        <v>1</v>
      </c>
      <c r="T14" s="17">
        <v>35139440</v>
      </c>
      <c r="U14" s="17"/>
      <c r="V14" s="17"/>
      <c r="W14" s="17"/>
      <c r="X14" s="17"/>
    </row>
    <row r="15" spans="1:24" s="1" customFormat="1" ht="14.25" customHeight="1" x14ac:dyDescent="0.2">
      <c r="A15" s="24" t="s">
        <v>19</v>
      </c>
      <c r="B15" s="19" t="s">
        <v>227</v>
      </c>
      <c r="C15" s="72">
        <v>2018</v>
      </c>
      <c r="D15" s="21" t="s">
        <v>525</v>
      </c>
      <c r="E15" s="24" t="s">
        <v>526</v>
      </c>
      <c r="F15" s="72" t="s">
        <v>24</v>
      </c>
      <c r="G15" s="24" t="s">
        <v>25</v>
      </c>
      <c r="H15" s="20" t="s">
        <v>219</v>
      </c>
      <c r="I15" s="73">
        <v>43272</v>
      </c>
      <c r="J15" s="17">
        <v>176987600</v>
      </c>
      <c r="K15" s="74">
        <v>88636000</v>
      </c>
      <c r="L15" s="74">
        <v>88351600</v>
      </c>
      <c r="M15" s="23" t="s">
        <v>30</v>
      </c>
      <c r="N15" s="23" t="s">
        <v>228</v>
      </c>
      <c r="O15" s="28" t="s">
        <v>527</v>
      </c>
      <c r="P15" s="28" t="s">
        <v>528</v>
      </c>
      <c r="Q15" s="72" t="s">
        <v>257</v>
      </c>
      <c r="R15" s="75">
        <v>1</v>
      </c>
      <c r="S15" s="75">
        <v>1</v>
      </c>
      <c r="T15" s="17">
        <v>88351600</v>
      </c>
      <c r="U15" s="17"/>
      <c r="V15" s="17"/>
      <c r="W15" s="17"/>
      <c r="X15" s="17"/>
    </row>
    <row r="16" spans="1:24" s="1" customFormat="1" ht="11.25" customHeight="1" x14ac:dyDescent="0.2">
      <c r="A16" s="24" t="s">
        <v>19</v>
      </c>
      <c r="B16" s="24" t="s">
        <v>55</v>
      </c>
      <c r="C16" s="72">
        <v>2014</v>
      </c>
      <c r="D16" s="24" t="s">
        <v>529</v>
      </c>
      <c r="E16" s="24" t="s">
        <v>530</v>
      </c>
      <c r="F16" s="72" t="s">
        <v>21</v>
      </c>
      <c r="G16" s="24" t="s">
        <v>21</v>
      </c>
      <c r="H16" s="24" t="s">
        <v>531</v>
      </c>
      <c r="I16" s="73">
        <v>41969</v>
      </c>
      <c r="J16" s="17">
        <v>2756638015</v>
      </c>
      <c r="K16" s="78">
        <v>0</v>
      </c>
      <c r="L16" s="74">
        <v>2756638015</v>
      </c>
      <c r="M16" s="24" t="s">
        <v>40</v>
      </c>
      <c r="N16" s="24" t="s">
        <v>532</v>
      </c>
      <c r="O16" s="28" t="s">
        <v>533</v>
      </c>
      <c r="P16" s="28" t="s">
        <v>534</v>
      </c>
      <c r="Q16" s="72" t="s">
        <v>514</v>
      </c>
      <c r="R16" s="75">
        <v>1</v>
      </c>
      <c r="S16" s="75">
        <v>1</v>
      </c>
      <c r="T16" s="17">
        <v>282500000</v>
      </c>
      <c r="U16" s="17">
        <v>282500000</v>
      </c>
      <c r="V16" s="17">
        <v>282500000</v>
      </c>
      <c r="W16" s="17">
        <v>282500000</v>
      </c>
      <c r="X16" s="17"/>
    </row>
    <row r="17" spans="1:24" s="1" customFormat="1" ht="11.25" customHeight="1" x14ac:dyDescent="0.2">
      <c r="A17" s="24" t="s">
        <v>19</v>
      </c>
      <c r="B17" s="24" t="s">
        <v>55</v>
      </c>
      <c r="C17" s="72">
        <v>2014</v>
      </c>
      <c r="D17" s="24" t="s">
        <v>529</v>
      </c>
      <c r="E17" s="24" t="s">
        <v>530</v>
      </c>
      <c r="F17" s="72" t="s">
        <v>21</v>
      </c>
      <c r="G17" s="24" t="s">
        <v>21</v>
      </c>
      <c r="H17" s="24" t="s">
        <v>531</v>
      </c>
      <c r="I17" s="73">
        <v>41969</v>
      </c>
      <c r="J17" s="17">
        <v>2756638015</v>
      </c>
      <c r="K17" s="78">
        <v>0</v>
      </c>
      <c r="L17" s="74">
        <v>2756638015</v>
      </c>
      <c r="M17" s="24" t="s">
        <v>40</v>
      </c>
      <c r="N17" s="24" t="s">
        <v>532</v>
      </c>
      <c r="O17" s="28" t="s">
        <v>533</v>
      </c>
      <c r="P17" s="28" t="s">
        <v>534</v>
      </c>
      <c r="Q17" s="72" t="s">
        <v>514</v>
      </c>
      <c r="R17" s="75">
        <v>0.77</v>
      </c>
      <c r="S17" s="75">
        <v>0.8</v>
      </c>
      <c r="T17" s="17">
        <v>1485000</v>
      </c>
      <c r="U17" s="17">
        <v>1485000</v>
      </c>
      <c r="V17" s="17">
        <v>1485000</v>
      </c>
      <c r="W17" s="17">
        <v>1485000</v>
      </c>
      <c r="X17" s="17"/>
    </row>
    <row r="18" spans="1:24" s="1" customFormat="1" ht="11.25" customHeight="1" x14ac:dyDescent="0.2">
      <c r="A18" s="24" t="s">
        <v>19</v>
      </c>
      <c r="B18" s="24" t="s">
        <v>69</v>
      </c>
      <c r="C18" s="72">
        <v>2015</v>
      </c>
      <c r="D18" s="24" t="s">
        <v>535</v>
      </c>
      <c r="E18" s="24" t="s">
        <v>536</v>
      </c>
      <c r="F18" s="72" t="s">
        <v>21</v>
      </c>
      <c r="G18" s="24" t="s">
        <v>21</v>
      </c>
      <c r="H18" s="24" t="s">
        <v>531</v>
      </c>
      <c r="I18" s="73">
        <v>42132</v>
      </c>
      <c r="J18" s="17">
        <v>4730731293</v>
      </c>
      <c r="K18" s="78">
        <v>0</v>
      </c>
      <c r="L18" s="74">
        <v>1183677265</v>
      </c>
      <c r="M18" s="24" t="s">
        <v>70</v>
      </c>
      <c r="N18" s="24" t="s">
        <v>537</v>
      </c>
      <c r="O18" s="28" t="s">
        <v>538</v>
      </c>
      <c r="P18" s="28" t="s">
        <v>539</v>
      </c>
      <c r="Q18" s="72" t="s">
        <v>279</v>
      </c>
      <c r="R18" s="75">
        <v>1</v>
      </c>
      <c r="S18" s="75">
        <v>1</v>
      </c>
      <c r="T18" s="17"/>
      <c r="U18" s="17"/>
      <c r="V18" s="17">
        <v>236735453</v>
      </c>
      <c r="W18" s="17">
        <v>236735453</v>
      </c>
      <c r="X18" s="17"/>
    </row>
    <row r="19" spans="1:24" s="1" customFormat="1" ht="11.25" customHeight="1" x14ac:dyDescent="0.2">
      <c r="A19" s="24" t="s">
        <v>19</v>
      </c>
      <c r="B19" s="24" t="s">
        <v>82</v>
      </c>
      <c r="C19" s="72">
        <v>2015</v>
      </c>
      <c r="D19" s="24" t="s">
        <v>540</v>
      </c>
      <c r="E19" s="24" t="s">
        <v>541</v>
      </c>
      <c r="F19" s="72" t="s">
        <v>21</v>
      </c>
      <c r="G19" s="24" t="s">
        <v>21</v>
      </c>
      <c r="H19" s="24" t="s">
        <v>531</v>
      </c>
      <c r="I19" s="73">
        <v>42255</v>
      </c>
      <c r="J19" s="17">
        <v>1493146750</v>
      </c>
      <c r="K19" s="78">
        <v>0</v>
      </c>
      <c r="L19" s="74">
        <v>1493146750</v>
      </c>
      <c r="M19" s="24" t="s">
        <v>40</v>
      </c>
      <c r="N19" s="24" t="s">
        <v>542</v>
      </c>
      <c r="O19" s="28" t="s">
        <v>543</v>
      </c>
      <c r="P19" s="28" t="s">
        <v>544</v>
      </c>
      <c r="Q19" s="72" t="s">
        <v>514</v>
      </c>
      <c r="R19" s="75">
        <v>0.87</v>
      </c>
      <c r="S19" s="75">
        <v>0.85</v>
      </c>
      <c r="T19" s="17">
        <v>373286687.60000002</v>
      </c>
      <c r="U19" s="17">
        <v>373286687.60000002</v>
      </c>
      <c r="V19" s="17">
        <v>373286687.60000002</v>
      </c>
      <c r="W19" s="17">
        <v>373286687.60000002</v>
      </c>
      <c r="X19" s="17"/>
    </row>
    <row r="20" spans="1:24" s="1" customFormat="1" ht="11.25" customHeight="1" x14ac:dyDescent="0.2">
      <c r="A20" s="21" t="s">
        <v>19</v>
      </c>
      <c r="B20" s="24" t="s">
        <v>51</v>
      </c>
      <c r="C20" s="72">
        <v>2014</v>
      </c>
      <c r="D20" s="24" t="s">
        <v>535</v>
      </c>
      <c r="E20" s="21" t="s">
        <v>536</v>
      </c>
      <c r="F20" s="72" t="s">
        <v>21</v>
      </c>
      <c r="G20" s="24" t="s">
        <v>21</v>
      </c>
      <c r="H20" s="24" t="s">
        <v>531</v>
      </c>
      <c r="I20" s="73">
        <v>41676</v>
      </c>
      <c r="J20" s="17">
        <v>4730731293</v>
      </c>
      <c r="K20" s="78">
        <v>0</v>
      </c>
      <c r="L20" s="74">
        <v>4730731293</v>
      </c>
      <c r="M20" s="24" t="s">
        <v>23</v>
      </c>
      <c r="N20" s="21" t="s">
        <v>23</v>
      </c>
      <c r="O20" s="28" t="s">
        <v>545</v>
      </c>
      <c r="P20" s="28" t="s">
        <v>539</v>
      </c>
      <c r="Q20" s="72" t="s">
        <v>279</v>
      </c>
      <c r="R20" s="75">
        <v>1</v>
      </c>
      <c r="S20" s="75">
        <v>1</v>
      </c>
      <c r="T20" s="29"/>
      <c r="U20" s="29"/>
      <c r="V20" s="29"/>
      <c r="W20" s="29"/>
      <c r="X20" s="29">
        <v>3547054028</v>
      </c>
    </row>
    <row r="21" spans="1:24" s="1" customFormat="1" ht="11.25" x14ac:dyDescent="0.2">
      <c r="A21" s="24" t="s">
        <v>19</v>
      </c>
      <c r="B21" s="24" t="s">
        <v>112</v>
      </c>
      <c r="C21" s="72">
        <v>2016</v>
      </c>
      <c r="D21" s="24" t="s">
        <v>546</v>
      </c>
      <c r="E21" s="28" t="s">
        <v>547</v>
      </c>
      <c r="F21" s="80" t="s">
        <v>21</v>
      </c>
      <c r="G21" s="76" t="s">
        <v>21</v>
      </c>
      <c r="H21" s="24" t="s">
        <v>531</v>
      </c>
      <c r="I21" s="73">
        <v>42566</v>
      </c>
      <c r="J21" s="17">
        <v>3480200403</v>
      </c>
      <c r="K21" s="78">
        <v>0</v>
      </c>
      <c r="L21" s="74">
        <v>3480200403</v>
      </c>
      <c r="M21" s="24" t="s">
        <v>113</v>
      </c>
      <c r="N21" s="77" t="s">
        <v>548</v>
      </c>
      <c r="O21" s="28" t="s">
        <v>549</v>
      </c>
      <c r="P21" s="28" t="s">
        <v>539</v>
      </c>
      <c r="Q21" s="72" t="s">
        <v>258</v>
      </c>
      <c r="R21" s="75">
        <v>1</v>
      </c>
      <c r="S21" s="75">
        <v>1</v>
      </c>
      <c r="T21" s="17"/>
      <c r="U21" s="17">
        <v>290016700.25</v>
      </c>
      <c r="V21" s="17"/>
      <c r="W21" s="17"/>
      <c r="X21" s="17"/>
    </row>
    <row r="22" spans="1:24" s="1" customFormat="1" ht="11.25" x14ac:dyDescent="0.2">
      <c r="A22" s="24" t="s">
        <v>19</v>
      </c>
      <c r="B22" s="24" t="s">
        <v>116</v>
      </c>
      <c r="C22" s="72">
        <v>2016</v>
      </c>
      <c r="D22" s="24" t="s">
        <v>550</v>
      </c>
      <c r="E22" s="28" t="s">
        <v>551</v>
      </c>
      <c r="F22" s="80" t="s">
        <v>21</v>
      </c>
      <c r="G22" s="76" t="s">
        <v>21</v>
      </c>
      <c r="H22" s="24" t="s">
        <v>531</v>
      </c>
      <c r="I22" s="81">
        <v>42572</v>
      </c>
      <c r="J22" s="17">
        <v>928751750</v>
      </c>
      <c r="K22" s="78">
        <v>0</v>
      </c>
      <c r="L22" s="74">
        <v>928751750</v>
      </c>
      <c r="M22" s="24" t="s">
        <v>40</v>
      </c>
      <c r="N22" s="77" t="s">
        <v>552</v>
      </c>
      <c r="O22" s="28" t="s">
        <v>553</v>
      </c>
      <c r="P22" s="28" t="s">
        <v>554</v>
      </c>
      <c r="Q22" s="72" t="s">
        <v>257</v>
      </c>
      <c r="R22" s="75">
        <v>1</v>
      </c>
      <c r="S22" s="75">
        <v>1</v>
      </c>
      <c r="T22" s="17">
        <v>232187937.5</v>
      </c>
      <c r="U22" s="17">
        <v>232187937.5</v>
      </c>
      <c r="V22" s="17">
        <v>232187937.5</v>
      </c>
      <c r="W22" s="17">
        <v>232187937.5</v>
      </c>
      <c r="X22" s="17"/>
    </row>
    <row r="23" spans="1:24" s="1" customFormat="1" ht="11.25" x14ac:dyDescent="0.2">
      <c r="A23" s="24" t="s">
        <v>19</v>
      </c>
      <c r="B23" s="28" t="s">
        <v>143</v>
      </c>
      <c r="C23" s="72">
        <v>2016</v>
      </c>
      <c r="D23" s="28" t="s">
        <v>555</v>
      </c>
      <c r="E23" s="24" t="s">
        <v>556</v>
      </c>
      <c r="F23" s="80" t="s">
        <v>21</v>
      </c>
      <c r="G23" s="76" t="s">
        <v>21</v>
      </c>
      <c r="H23" s="24" t="s">
        <v>531</v>
      </c>
      <c r="I23" s="73">
        <v>42719</v>
      </c>
      <c r="J23" s="17">
        <v>108003000</v>
      </c>
      <c r="K23" s="78">
        <v>0</v>
      </c>
      <c r="L23" s="74">
        <v>108003000</v>
      </c>
      <c r="M23" s="24" t="s">
        <v>144</v>
      </c>
      <c r="N23" s="24" t="s">
        <v>552</v>
      </c>
      <c r="O23" s="28" t="s">
        <v>553</v>
      </c>
      <c r="P23" s="28" t="s">
        <v>534</v>
      </c>
      <c r="Q23" s="72" t="s">
        <v>514</v>
      </c>
      <c r="R23" s="75">
        <v>1</v>
      </c>
      <c r="S23" s="75">
        <v>1</v>
      </c>
      <c r="T23" s="17">
        <v>27000750</v>
      </c>
      <c r="U23" s="17">
        <v>27000750</v>
      </c>
      <c r="V23" s="17">
        <v>27000750</v>
      </c>
      <c r="W23" s="17">
        <v>27000750</v>
      </c>
      <c r="X23" s="17"/>
    </row>
    <row r="24" spans="1:24" s="1" customFormat="1" ht="11.25" customHeight="1" x14ac:dyDescent="0.2">
      <c r="A24" s="24" t="s">
        <v>19</v>
      </c>
      <c r="B24" s="28" t="s">
        <v>145</v>
      </c>
      <c r="C24" s="72">
        <v>2017</v>
      </c>
      <c r="D24" s="77" t="s">
        <v>557</v>
      </c>
      <c r="E24" s="24" t="s">
        <v>556</v>
      </c>
      <c r="F24" s="72" t="s">
        <v>21</v>
      </c>
      <c r="G24" s="24" t="s">
        <v>21</v>
      </c>
      <c r="H24" s="24" t="s">
        <v>531</v>
      </c>
      <c r="I24" s="73">
        <v>42773</v>
      </c>
      <c r="J24" s="17">
        <v>682053000</v>
      </c>
      <c r="K24" s="78">
        <v>0</v>
      </c>
      <c r="L24" s="74">
        <v>682053000</v>
      </c>
      <c r="M24" s="24" t="s">
        <v>40</v>
      </c>
      <c r="N24" s="24" t="s">
        <v>532</v>
      </c>
      <c r="O24" s="28" t="s">
        <v>533</v>
      </c>
      <c r="P24" s="28" t="s">
        <v>534</v>
      </c>
      <c r="Q24" s="72" t="s">
        <v>514</v>
      </c>
      <c r="R24" s="75">
        <v>1</v>
      </c>
      <c r="S24" s="75">
        <v>1</v>
      </c>
      <c r="T24" s="17">
        <v>170513250</v>
      </c>
      <c r="U24" s="17">
        <v>170513250</v>
      </c>
      <c r="V24" s="17">
        <v>170513250</v>
      </c>
      <c r="W24" s="17">
        <v>170513250</v>
      </c>
      <c r="X24" s="17"/>
    </row>
    <row r="25" spans="1:24" s="1" customFormat="1" ht="11.25" customHeight="1" x14ac:dyDescent="0.2">
      <c r="A25" s="24" t="s">
        <v>19</v>
      </c>
      <c r="B25" s="71" t="s">
        <v>203</v>
      </c>
      <c r="C25" s="72">
        <v>2017</v>
      </c>
      <c r="D25" s="24" t="s">
        <v>558</v>
      </c>
      <c r="E25" s="24" t="s">
        <v>559</v>
      </c>
      <c r="F25" s="72" t="s">
        <v>21</v>
      </c>
      <c r="G25" s="24" t="s">
        <v>21</v>
      </c>
      <c r="H25" s="24" t="s">
        <v>531</v>
      </c>
      <c r="I25" s="73">
        <v>43033</v>
      </c>
      <c r="J25" s="17">
        <v>3047286312</v>
      </c>
      <c r="K25" s="74">
        <v>1536920428.6800001</v>
      </c>
      <c r="L25" s="74">
        <v>1523643156</v>
      </c>
      <c r="M25" s="71" t="s">
        <v>204</v>
      </c>
      <c r="N25" s="71" t="s">
        <v>560</v>
      </c>
      <c r="O25" s="28" t="s">
        <v>561</v>
      </c>
      <c r="P25" s="28" t="s">
        <v>562</v>
      </c>
      <c r="Q25" s="72" t="s">
        <v>257</v>
      </c>
      <c r="R25" s="75">
        <v>1</v>
      </c>
      <c r="S25" s="75">
        <v>1</v>
      </c>
      <c r="T25" s="17">
        <v>59569020</v>
      </c>
      <c r="U25" s="17">
        <v>105900480</v>
      </c>
      <c r="V25" s="17">
        <v>49640850</v>
      </c>
      <c r="W25" s="17">
        <v>59569020</v>
      </c>
      <c r="X25" s="17"/>
    </row>
    <row r="26" spans="1:24" s="1" customFormat="1" ht="11.25" customHeight="1" x14ac:dyDescent="0.2">
      <c r="A26" s="24" t="s">
        <v>19</v>
      </c>
      <c r="B26" s="82" t="s">
        <v>215</v>
      </c>
      <c r="C26" s="72">
        <v>2018</v>
      </c>
      <c r="D26" s="83" t="s">
        <v>563</v>
      </c>
      <c r="E26" s="24" t="s">
        <v>556</v>
      </c>
      <c r="F26" s="72" t="s">
        <v>21</v>
      </c>
      <c r="G26" s="24" t="s">
        <v>21</v>
      </c>
      <c r="H26" s="24" t="s">
        <v>531</v>
      </c>
      <c r="I26" s="73">
        <v>43168</v>
      </c>
      <c r="J26" s="17">
        <v>830642015</v>
      </c>
      <c r="K26" s="78">
        <v>0</v>
      </c>
      <c r="L26" s="74">
        <v>830642015</v>
      </c>
      <c r="M26" s="24" t="s">
        <v>40</v>
      </c>
      <c r="N26" s="24" t="s">
        <v>532</v>
      </c>
      <c r="O26" s="28" t="s">
        <v>533</v>
      </c>
      <c r="P26" s="28" t="s">
        <v>534</v>
      </c>
      <c r="Q26" s="72" t="s">
        <v>514</v>
      </c>
      <c r="R26" s="75">
        <v>0.77</v>
      </c>
      <c r="S26" s="75">
        <v>0.8</v>
      </c>
      <c r="T26" s="17">
        <v>207660503.75</v>
      </c>
      <c r="U26" s="17">
        <v>207660503.75</v>
      </c>
      <c r="V26" s="17">
        <v>207660503.75</v>
      </c>
      <c r="W26" s="17">
        <v>207660503.75</v>
      </c>
      <c r="X26" s="17"/>
    </row>
    <row r="27" spans="1:24" s="1" customFormat="1" ht="11.25" customHeight="1" x14ac:dyDescent="0.2">
      <c r="A27" s="19" t="s">
        <v>217</v>
      </c>
      <c r="B27" s="23" t="s">
        <v>240</v>
      </c>
      <c r="C27" s="72">
        <v>2018</v>
      </c>
      <c r="D27" s="24" t="s">
        <v>564</v>
      </c>
      <c r="E27" s="24" t="s">
        <v>565</v>
      </c>
      <c r="F27" s="72" t="s">
        <v>21</v>
      </c>
      <c r="G27" s="24" t="s">
        <v>21</v>
      </c>
      <c r="H27" s="24" t="s">
        <v>531</v>
      </c>
      <c r="I27" s="73">
        <v>43361</v>
      </c>
      <c r="J27" s="17">
        <v>3194885106</v>
      </c>
      <c r="K27" s="74">
        <v>1597442553</v>
      </c>
      <c r="L27" s="74">
        <v>1597442553</v>
      </c>
      <c r="M27" s="79" t="s">
        <v>241</v>
      </c>
      <c r="N27" s="79" t="s">
        <v>566</v>
      </c>
      <c r="O27" s="28" t="s">
        <v>567</v>
      </c>
      <c r="P27" s="28" t="s">
        <v>568</v>
      </c>
      <c r="Q27" s="72" t="s">
        <v>429</v>
      </c>
      <c r="R27" s="72" t="s">
        <v>520</v>
      </c>
      <c r="S27" s="72" t="s">
        <v>520</v>
      </c>
      <c r="T27" s="84">
        <v>59569020</v>
      </c>
      <c r="U27" s="84">
        <v>119138040</v>
      </c>
      <c r="V27" s="84">
        <v>49640850</v>
      </c>
      <c r="W27" s="84">
        <v>198563400</v>
      </c>
      <c r="X27" s="17"/>
    </row>
    <row r="28" spans="1:24" s="1" customFormat="1" ht="11.25" customHeight="1" x14ac:dyDescent="0.2">
      <c r="A28" s="21" t="s">
        <v>19</v>
      </c>
      <c r="B28" s="24" t="s">
        <v>97</v>
      </c>
      <c r="C28" s="72">
        <v>2016</v>
      </c>
      <c r="D28" s="24" t="s">
        <v>569</v>
      </c>
      <c r="E28" s="85" t="s">
        <v>570</v>
      </c>
      <c r="F28" s="80" t="s">
        <v>21</v>
      </c>
      <c r="G28" s="27" t="s">
        <v>21</v>
      </c>
      <c r="H28" s="24" t="s">
        <v>531</v>
      </c>
      <c r="I28" s="73">
        <v>42459</v>
      </c>
      <c r="J28" s="17">
        <v>1096422170</v>
      </c>
      <c r="K28" s="78">
        <v>0</v>
      </c>
      <c r="L28" s="74">
        <v>1096422170</v>
      </c>
      <c r="M28" s="24" t="s">
        <v>61</v>
      </c>
      <c r="N28" s="86" t="s">
        <v>571</v>
      </c>
      <c r="O28" s="28" t="s">
        <v>572</v>
      </c>
      <c r="P28" s="28" t="s">
        <v>573</v>
      </c>
      <c r="Q28" s="72" t="s">
        <v>514</v>
      </c>
      <c r="R28" s="75">
        <v>0.9</v>
      </c>
      <c r="S28" s="75">
        <v>0.9</v>
      </c>
      <c r="T28" s="17">
        <v>128990843.52941176</v>
      </c>
      <c r="U28" s="17"/>
      <c r="V28" s="17"/>
      <c r="W28" s="17">
        <v>64495421.764705881</v>
      </c>
      <c r="X28" s="17"/>
    </row>
    <row r="29" spans="1:24" s="1" customFormat="1" ht="11.25" customHeight="1" x14ac:dyDescent="0.2">
      <c r="A29" s="21" t="s">
        <v>19</v>
      </c>
      <c r="B29" s="24" t="s">
        <v>98</v>
      </c>
      <c r="C29" s="72">
        <v>2016</v>
      </c>
      <c r="D29" s="24" t="s">
        <v>574</v>
      </c>
      <c r="E29" s="85" t="s">
        <v>575</v>
      </c>
      <c r="F29" s="80" t="s">
        <v>21</v>
      </c>
      <c r="G29" s="27" t="s">
        <v>21</v>
      </c>
      <c r="H29" s="24" t="s">
        <v>531</v>
      </c>
      <c r="I29" s="73">
        <v>42459</v>
      </c>
      <c r="J29" s="17">
        <v>1000000000</v>
      </c>
      <c r="K29" s="78">
        <v>0</v>
      </c>
      <c r="L29" s="74">
        <v>1000000000</v>
      </c>
      <c r="M29" s="24" t="s">
        <v>20</v>
      </c>
      <c r="N29" s="77" t="s">
        <v>517</v>
      </c>
      <c r="O29" s="28" t="s">
        <v>518</v>
      </c>
      <c r="P29" s="28" t="s">
        <v>576</v>
      </c>
      <c r="Q29" s="72" t="s">
        <v>514</v>
      </c>
      <c r="R29" s="75">
        <v>0.9</v>
      </c>
      <c r="S29" s="75">
        <v>0.9</v>
      </c>
      <c r="T29" s="17"/>
      <c r="U29" s="17"/>
      <c r="V29" s="17"/>
      <c r="W29" s="17">
        <v>1000000000</v>
      </c>
      <c r="X29" s="17"/>
    </row>
    <row r="30" spans="1:24" s="1" customFormat="1" ht="11.25" customHeight="1" x14ac:dyDescent="0.2">
      <c r="A30" s="21" t="s">
        <v>19</v>
      </c>
      <c r="B30" s="24" t="s">
        <v>138</v>
      </c>
      <c r="C30" s="72">
        <v>2016</v>
      </c>
      <c r="D30" s="24" t="s">
        <v>577</v>
      </c>
      <c r="E30" s="85" t="s">
        <v>578</v>
      </c>
      <c r="F30" s="80" t="s">
        <v>21</v>
      </c>
      <c r="G30" s="27" t="s">
        <v>21</v>
      </c>
      <c r="H30" s="24" t="s">
        <v>531</v>
      </c>
      <c r="I30" s="73">
        <v>42668</v>
      </c>
      <c r="J30" s="17">
        <v>200643862</v>
      </c>
      <c r="K30" s="78">
        <v>0</v>
      </c>
      <c r="L30" s="74">
        <v>200643862</v>
      </c>
      <c r="M30" s="19" t="s">
        <v>139</v>
      </c>
      <c r="N30" s="19" t="s">
        <v>139</v>
      </c>
      <c r="O30" s="28" t="s">
        <v>579</v>
      </c>
      <c r="P30" s="28" t="s">
        <v>580</v>
      </c>
      <c r="Q30" s="72" t="s">
        <v>514</v>
      </c>
      <c r="R30" s="75">
        <v>0.75</v>
      </c>
      <c r="S30" s="75">
        <v>0.75</v>
      </c>
      <c r="T30" s="17">
        <v>20064386.199999999</v>
      </c>
      <c r="U30" s="17"/>
      <c r="V30" s="17"/>
      <c r="W30" s="17"/>
      <c r="X30" s="17"/>
    </row>
    <row r="31" spans="1:24" s="1" customFormat="1" ht="11.25" customHeight="1" x14ac:dyDescent="0.2">
      <c r="A31" s="21" t="s">
        <v>19</v>
      </c>
      <c r="B31" s="24" t="s">
        <v>142</v>
      </c>
      <c r="C31" s="72">
        <v>2016</v>
      </c>
      <c r="D31" s="28" t="s">
        <v>581</v>
      </c>
      <c r="E31" s="85" t="s">
        <v>582</v>
      </c>
      <c r="F31" s="80" t="s">
        <v>21</v>
      </c>
      <c r="G31" s="27" t="s">
        <v>21</v>
      </c>
      <c r="H31" s="24" t="s">
        <v>531</v>
      </c>
      <c r="I31" s="73">
        <v>42719</v>
      </c>
      <c r="J31" s="17">
        <v>1613248720</v>
      </c>
      <c r="K31" s="78">
        <v>0</v>
      </c>
      <c r="L31" s="74">
        <v>1613248720</v>
      </c>
      <c r="M31" s="24" t="s">
        <v>20</v>
      </c>
      <c r="N31" s="24" t="s">
        <v>517</v>
      </c>
      <c r="O31" s="28" t="s">
        <v>518</v>
      </c>
      <c r="P31" s="28" t="s">
        <v>583</v>
      </c>
      <c r="Q31" s="72" t="s">
        <v>514</v>
      </c>
      <c r="R31" s="75">
        <v>0.59</v>
      </c>
      <c r="S31" s="75">
        <v>0.51</v>
      </c>
      <c r="T31" s="17"/>
      <c r="U31" s="17"/>
      <c r="V31" s="17"/>
      <c r="W31" s="17">
        <v>819295000</v>
      </c>
      <c r="X31" s="17"/>
    </row>
    <row r="32" spans="1:24" s="1" customFormat="1" ht="11.25" customHeight="1" x14ac:dyDescent="0.2">
      <c r="A32" s="24" t="s">
        <v>19</v>
      </c>
      <c r="B32" s="71" t="s">
        <v>180</v>
      </c>
      <c r="C32" s="72">
        <v>2017</v>
      </c>
      <c r="D32" s="83" t="s">
        <v>584</v>
      </c>
      <c r="E32" s="24" t="s">
        <v>585</v>
      </c>
      <c r="F32" s="72" t="s">
        <v>21</v>
      </c>
      <c r="G32" s="24" t="s">
        <v>21</v>
      </c>
      <c r="H32" s="24" t="s">
        <v>531</v>
      </c>
      <c r="I32" s="73">
        <v>42951</v>
      </c>
      <c r="J32" s="17">
        <v>80000000</v>
      </c>
      <c r="K32" s="78">
        <v>0</v>
      </c>
      <c r="L32" s="74">
        <v>80000000</v>
      </c>
      <c r="M32" s="24" t="s">
        <v>61</v>
      </c>
      <c r="N32" s="77" t="s">
        <v>571</v>
      </c>
      <c r="O32" s="28" t="s">
        <v>572</v>
      </c>
      <c r="P32" s="28" t="s">
        <v>586</v>
      </c>
      <c r="Q32" s="72" t="s">
        <v>514</v>
      </c>
      <c r="R32" s="75">
        <v>0.8</v>
      </c>
      <c r="S32" s="75">
        <v>0.8</v>
      </c>
      <c r="T32" s="17">
        <v>9411764.7058823537</v>
      </c>
      <c r="U32" s="17"/>
      <c r="V32" s="17"/>
      <c r="W32" s="17">
        <v>4705882.3529411769</v>
      </c>
      <c r="X32" s="17"/>
    </row>
    <row r="33" spans="1:24" s="1" customFormat="1" ht="11.25" x14ac:dyDescent="0.2">
      <c r="A33" s="24" t="s">
        <v>19</v>
      </c>
      <c r="B33" s="18" t="s">
        <v>208</v>
      </c>
      <c r="C33" s="72">
        <v>2018</v>
      </c>
      <c r="D33" s="24" t="s">
        <v>587</v>
      </c>
      <c r="E33" s="24" t="s">
        <v>588</v>
      </c>
      <c r="F33" s="72" t="s">
        <v>21</v>
      </c>
      <c r="G33" s="24" t="s">
        <v>21</v>
      </c>
      <c r="H33" s="24" t="s">
        <v>531</v>
      </c>
      <c r="I33" s="73">
        <v>43127</v>
      </c>
      <c r="J33" s="17">
        <v>150000020</v>
      </c>
      <c r="K33" s="78">
        <v>0</v>
      </c>
      <c r="L33" s="74">
        <v>150000020</v>
      </c>
      <c r="M33" s="24" t="s">
        <v>61</v>
      </c>
      <c r="N33" s="77" t="s">
        <v>589</v>
      </c>
      <c r="O33" s="28" t="s">
        <v>590</v>
      </c>
      <c r="P33" s="28" t="s">
        <v>591</v>
      </c>
      <c r="Q33" s="72" t="s">
        <v>257</v>
      </c>
      <c r="R33" s="75">
        <v>1</v>
      </c>
      <c r="S33" s="75">
        <v>1</v>
      </c>
      <c r="T33" s="17">
        <v>17647061.176470589</v>
      </c>
      <c r="U33" s="17"/>
      <c r="V33" s="17"/>
      <c r="W33" s="17">
        <v>8823530.5882352944</v>
      </c>
      <c r="X33" s="17"/>
    </row>
    <row r="34" spans="1:24" s="1" customFormat="1" ht="11.25" customHeight="1" x14ac:dyDescent="0.2">
      <c r="A34" s="24" t="s">
        <v>19</v>
      </c>
      <c r="B34" s="18" t="s">
        <v>210</v>
      </c>
      <c r="C34" s="72">
        <v>2018</v>
      </c>
      <c r="D34" s="24" t="s">
        <v>592</v>
      </c>
      <c r="E34" s="24" t="s">
        <v>593</v>
      </c>
      <c r="F34" s="72" t="s">
        <v>21</v>
      </c>
      <c r="G34" s="24" t="s">
        <v>21</v>
      </c>
      <c r="H34" s="24" t="s">
        <v>531</v>
      </c>
      <c r="I34" s="73">
        <v>43139</v>
      </c>
      <c r="J34" s="17">
        <v>1940220113</v>
      </c>
      <c r="K34" s="78">
        <v>0</v>
      </c>
      <c r="L34" s="74">
        <v>1940220113</v>
      </c>
      <c r="M34" s="18" t="s">
        <v>211</v>
      </c>
      <c r="N34" s="24" t="s">
        <v>594</v>
      </c>
      <c r="O34" s="28" t="s">
        <v>595</v>
      </c>
      <c r="P34" s="28" t="s">
        <v>539</v>
      </c>
      <c r="Q34" s="72" t="s">
        <v>514</v>
      </c>
      <c r="R34" s="75">
        <v>0.8</v>
      </c>
      <c r="S34" s="75">
        <v>0.8</v>
      </c>
      <c r="T34" s="17"/>
      <c r="U34" s="17"/>
      <c r="V34" s="17"/>
      <c r="W34" s="17">
        <v>388044022.60000002</v>
      </c>
      <c r="X34" s="17"/>
    </row>
    <row r="35" spans="1:24" s="1" customFormat="1" ht="11.25" customHeight="1" x14ac:dyDescent="0.2">
      <c r="A35" s="24" t="s">
        <v>19</v>
      </c>
      <c r="B35" s="19" t="s">
        <v>216</v>
      </c>
      <c r="C35" s="72">
        <v>2018</v>
      </c>
      <c r="D35" s="24" t="s">
        <v>596</v>
      </c>
      <c r="E35" s="85" t="s">
        <v>582</v>
      </c>
      <c r="F35" s="72" t="s">
        <v>21</v>
      </c>
      <c r="G35" s="24" t="s">
        <v>21</v>
      </c>
      <c r="H35" s="24" t="s">
        <v>531</v>
      </c>
      <c r="I35" s="73">
        <v>43209</v>
      </c>
      <c r="J35" s="17">
        <v>793953720</v>
      </c>
      <c r="K35" s="78">
        <v>0</v>
      </c>
      <c r="L35" s="74">
        <v>793953720</v>
      </c>
      <c r="M35" s="19" t="s">
        <v>20</v>
      </c>
      <c r="N35" s="19" t="s">
        <v>517</v>
      </c>
      <c r="O35" s="28" t="s">
        <v>518</v>
      </c>
      <c r="P35" s="28" t="s">
        <v>583</v>
      </c>
      <c r="Q35" s="72" t="s">
        <v>514</v>
      </c>
      <c r="R35" s="75">
        <v>0.59</v>
      </c>
      <c r="S35" s="75">
        <v>0.51</v>
      </c>
      <c r="T35" s="17"/>
      <c r="U35" s="17"/>
      <c r="V35" s="17"/>
      <c r="W35" s="17">
        <v>793953720</v>
      </c>
      <c r="X35" s="17"/>
    </row>
    <row r="36" spans="1:24" s="1" customFormat="1" ht="11.25" x14ac:dyDescent="0.2">
      <c r="A36" s="21" t="s">
        <v>19</v>
      </c>
      <c r="B36" s="24" t="s">
        <v>95</v>
      </c>
      <c r="C36" s="72">
        <v>2016</v>
      </c>
      <c r="D36" s="24" t="s">
        <v>597</v>
      </c>
      <c r="E36" s="85" t="s">
        <v>598</v>
      </c>
      <c r="F36" s="80" t="s">
        <v>21</v>
      </c>
      <c r="G36" s="27" t="s">
        <v>21</v>
      </c>
      <c r="H36" s="24" t="s">
        <v>531</v>
      </c>
      <c r="I36" s="73">
        <v>42402</v>
      </c>
      <c r="J36" s="17">
        <v>4000000000</v>
      </c>
      <c r="K36" s="78">
        <v>0</v>
      </c>
      <c r="L36" s="74">
        <v>4000000000</v>
      </c>
      <c r="M36" s="24" t="s">
        <v>23</v>
      </c>
      <c r="N36" s="24" t="s">
        <v>23</v>
      </c>
      <c r="O36" s="28" t="s">
        <v>545</v>
      </c>
      <c r="P36" s="28" t="s">
        <v>599</v>
      </c>
      <c r="Q36" s="72" t="s">
        <v>258</v>
      </c>
      <c r="R36" s="75">
        <v>1</v>
      </c>
      <c r="S36" s="75">
        <v>1</v>
      </c>
      <c r="T36" s="17"/>
      <c r="U36" s="17"/>
      <c r="V36" s="17"/>
      <c r="W36" s="17"/>
      <c r="X36" s="17">
        <v>4000000000</v>
      </c>
    </row>
    <row r="37" spans="1:24" s="1" customFormat="1" ht="11.25" customHeight="1" x14ac:dyDescent="0.2">
      <c r="A37" s="21" t="s">
        <v>19</v>
      </c>
      <c r="B37" s="24" t="s">
        <v>106</v>
      </c>
      <c r="C37" s="72">
        <v>2016</v>
      </c>
      <c r="D37" s="24" t="s">
        <v>107</v>
      </c>
      <c r="E37" s="85" t="s">
        <v>600</v>
      </c>
      <c r="F37" s="80" t="s">
        <v>21</v>
      </c>
      <c r="G37" s="27" t="s">
        <v>21</v>
      </c>
      <c r="H37" s="24" t="s">
        <v>531</v>
      </c>
      <c r="I37" s="73">
        <v>42507</v>
      </c>
      <c r="J37" s="17">
        <v>1490000000</v>
      </c>
      <c r="K37" s="78">
        <v>0</v>
      </c>
      <c r="L37" s="74">
        <v>1490000000</v>
      </c>
      <c r="M37" s="24" t="s">
        <v>23</v>
      </c>
      <c r="N37" s="24" t="s">
        <v>23</v>
      </c>
      <c r="O37" s="28" t="s">
        <v>545</v>
      </c>
      <c r="P37" s="28" t="s">
        <v>601</v>
      </c>
      <c r="Q37" s="72" t="s">
        <v>257</v>
      </c>
      <c r="R37" s="75">
        <v>1</v>
      </c>
      <c r="S37" s="75">
        <v>1</v>
      </c>
      <c r="T37" s="17"/>
      <c r="U37" s="17"/>
      <c r="V37" s="17"/>
      <c r="W37" s="17"/>
      <c r="X37" s="17">
        <v>1490000000</v>
      </c>
    </row>
    <row r="38" spans="1:24" s="1" customFormat="1" ht="11.25" x14ac:dyDescent="0.2">
      <c r="A38" s="21" t="s">
        <v>19</v>
      </c>
      <c r="B38" s="19" t="s">
        <v>137</v>
      </c>
      <c r="C38" s="72">
        <v>2016</v>
      </c>
      <c r="D38" s="24" t="s">
        <v>602</v>
      </c>
      <c r="E38" s="85" t="s">
        <v>603</v>
      </c>
      <c r="F38" s="80" t="s">
        <v>21</v>
      </c>
      <c r="G38" s="27" t="s">
        <v>21</v>
      </c>
      <c r="H38" s="24" t="s">
        <v>531</v>
      </c>
      <c r="I38" s="73">
        <v>42668</v>
      </c>
      <c r="J38" s="17">
        <v>666360798</v>
      </c>
      <c r="K38" s="78">
        <v>0</v>
      </c>
      <c r="L38" s="74">
        <v>666360978</v>
      </c>
      <c r="M38" s="19" t="s">
        <v>23</v>
      </c>
      <c r="N38" s="19" t="s">
        <v>23</v>
      </c>
      <c r="O38" s="28" t="s">
        <v>545</v>
      </c>
      <c r="P38" s="28" t="s">
        <v>604</v>
      </c>
      <c r="Q38" s="72" t="s">
        <v>279</v>
      </c>
      <c r="R38" s="75">
        <v>1</v>
      </c>
      <c r="S38" s="75">
        <v>1</v>
      </c>
      <c r="T38" s="17"/>
      <c r="U38" s="17"/>
      <c r="V38" s="17"/>
      <c r="W38" s="17"/>
      <c r="X38" s="17">
        <v>666360978</v>
      </c>
    </row>
    <row r="39" spans="1:24" s="1" customFormat="1" ht="11.25" customHeight="1" x14ac:dyDescent="0.2">
      <c r="A39" s="24" t="s">
        <v>19</v>
      </c>
      <c r="B39" s="24" t="s">
        <v>147</v>
      </c>
      <c r="C39" s="72">
        <v>2017</v>
      </c>
      <c r="D39" s="77" t="s">
        <v>605</v>
      </c>
      <c r="E39" s="24" t="s">
        <v>606</v>
      </c>
      <c r="F39" s="72" t="s">
        <v>21</v>
      </c>
      <c r="G39" s="24" t="s">
        <v>21</v>
      </c>
      <c r="H39" s="24" t="s">
        <v>531</v>
      </c>
      <c r="I39" s="73">
        <v>42773</v>
      </c>
      <c r="J39" s="17">
        <v>4737670000</v>
      </c>
      <c r="K39" s="78">
        <v>0</v>
      </c>
      <c r="L39" s="74">
        <v>4737670000</v>
      </c>
      <c r="M39" s="24" t="s">
        <v>23</v>
      </c>
      <c r="N39" s="24" t="s">
        <v>23</v>
      </c>
      <c r="O39" s="28" t="s">
        <v>545</v>
      </c>
      <c r="P39" s="28" t="s">
        <v>607</v>
      </c>
      <c r="Q39" s="72" t="s">
        <v>514</v>
      </c>
      <c r="R39" s="75">
        <v>0.8</v>
      </c>
      <c r="S39" s="75">
        <v>0.8</v>
      </c>
      <c r="T39" s="17"/>
      <c r="U39" s="17"/>
      <c r="V39" s="17"/>
      <c r="W39" s="17"/>
      <c r="X39" s="17">
        <v>4737670000</v>
      </c>
    </row>
    <row r="40" spans="1:24" s="1" customFormat="1" ht="11.25" customHeight="1" x14ac:dyDescent="0.2">
      <c r="A40" s="24" t="s">
        <v>19</v>
      </c>
      <c r="B40" s="71" t="s">
        <v>205</v>
      </c>
      <c r="C40" s="72">
        <v>2017</v>
      </c>
      <c r="D40" s="24" t="s">
        <v>608</v>
      </c>
      <c r="E40" s="24" t="s">
        <v>609</v>
      </c>
      <c r="F40" s="72" t="s">
        <v>21</v>
      </c>
      <c r="G40" s="24" t="s">
        <v>21</v>
      </c>
      <c r="H40" s="24" t="s">
        <v>531</v>
      </c>
      <c r="I40" s="73">
        <v>43050</v>
      </c>
      <c r="J40" s="17">
        <v>300000000</v>
      </c>
      <c r="K40" s="78">
        <v>0</v>
      </c>
      <c r="L40" s="74">
        <v>300000000</v>
      </c>
      <c r="M40" s="71" t="s">
        <v>23</v>
      </c>
      <c r="N40" s="71" t="s">
        <v>23</v>
      </c>
      <c r="O40" s="28" t="s">
        <v>545</v>
      </c>
      <c r="P40" s="28" t="s">
        <v>610</v>
      </c>
      <c r="Q40" s="72" t="s">
        <v>514</v>
      </c>
      <c r="R40" s="75">
        <v>0.3</v>
      </c>
      <c r="S40" s="75">
        <v>0.15</v>
      </c>
      <c r="T40" s="17"/>
      <c r="U40" s="17"/>
      <c r="V40" s="17"/>
      <c r="W40" s="17"/>
      <c r="X40" s="17">
        <v>300000000</v>
      </c>
    </row>
    <row r="41" spans="1:24" s="1" customFormat="1" ht="11.25" x14ac:dyDescent="0.2">
      <c r="A41" s="24" t="s">
        <v>19</v>
      </c>
      <c r="B41" s="18" t="s">
        <v>212</v>
      </c>
      <c r="C41" s="72">
        <v>2018</v>
      </c>
      <c r="D41" s="24" t="s">
        <v>213</v>
      </c>
      <c r="E41" s="24" t="s">
        <v>611</v>
      </c>
      <c r="F41" s="72" t="s">
        <v>21</v>
      </c>
      <c r="G41" s="24" t="s">
        <v>21</v>
      </c>
      <c r="H41" s="24" t="s">
        <v>531</v>
      </c>
      <c r="I41" s="73">
        <v>43139</v>
      </c>
      <c r="J41" s="17">
        <v>1490000000</v>
      </c>
      <c r="K41" s="78">
        <v>0</v>
      </c>
      <c r="L41" s="74">
        <v>1490000000</v>
      </c>
      <c r="M41" s="18" t="s">
        <v>23</v>
      </c>
      <c r="N41" s="24" t="s">
        <v>23</v>
      </c>
      <c r="O41" s="28" t="s">
        <v>545</v>
      </c>
      <c r="P41" s="28" t="s">
        <v>612</v>
      </c>
      <c r="Q41" s="72" t="s">
        <v>613</v>
      </c>
      <c r="R41" s="72" t="s">
        <v>520</v>
      </c>
      <c r="S41" s="72" t="s">
        <v>520</v>
      </c>
      <c r="T41" s="17"/>
      <c r="U41" s="17"/>
      <c r="V41" s="17"/>
      <c r="W41" s="17"/>
      <c r="X41" s="17">
        <v>1490000000</v>
      </c>
    </row>
    <row r="42" spans="1:24" s="1" customFormat="1" ht="11.25" x14ac:dyDescent="0.2">
      <c r="A42" s="24" t="s">
        <v>19</v>
      </c>
      <c r="B42" s="18" t="s">
        <v>214</v>
      </c>
      <c r="C42" s="72">
        <v>2018</v>
      </c>
      <c r="D42" s="24" t="s">
        <v>614</v>
      </c>
      <c r="E42" s="24" t="s">
        <v>615</v>
      </c>
      <c r="F42" s="72" t="s">
        <v>21</v>
      </c>
      <c r="G42" s="24" t="s">
        <v>21</v>
      </c>
      <c r="H42" s="24" t="s">
        <v>531</v>
      </c>
      <c r="I42" s="73">
        <v>43139</v>
      </c>
      <c r="J42" s="17">
        <v>63899438</v>
      </c>
      <c r="K42" s="78">
        <v>0</v>
      </c>
      <c r="L42" s="74">
        <v>63899438</v>
      </c>
      <c r="M42" s="18" t="s">
        <v>23</v>
      </c>
      <c r="N42" s="24" t="s">
        <v>23</v>
      </c>
      <c r="O42" s="28" t="s">
        <v>545</v>
      </c>
      <c r="P42" s="28" t="s">
        <v>616</v>
      </c>
      <c r="Q42" s="72" t="s">
        <v>279</v>
      </c>
      <c r="R42" s="75">
        <v>1</v>
      </c>
      <c r="S42" s="75">
        <v>1</v>
      </c>
      <c r="T42" s="17"/>
      <c r="U42" s="17"/>
      <c r="V42" s="17"/>
      <c r="W42" s="17"/>
      <c r="X42" s="17">
        <v>63899438</v>
      </c>
    </row>
    <row r="43" spans="1:24" s="1" customFormat="1" ht="11.25" customHeight="1" x14ac:dyDescent="0.2">
      <c r="A43" s="21" t="s">
        <v>19</v>
      </c>
      <c r="B43" s="24" t="s">
        <v>96</v>
      </c>
      <c r="C43" s="72">
        <v>2016</v>
      </c>
      <c r="D43" s="24" t="s">
        <v>617</v>
      </c>
      <c r="E43" s="85" t="s">
        <v>618</v>
      </c>
      <c r="F43" s="80" t="s">
        <v>21</v>
      </c>
      <c r="G43" s="27" t="s">
        <v>21</v>
      </c>
      <c r="H43" s="24" t="s">
        <v>531</v>
      </c>
      <c r="I43" s="73">
        <v>42459</v>
      </c>
      <c r="J43" s="17">
        <v>531464244</v>
      </c>
      <c r="K43" s="78">
        <v>0</v>
      </c>
      <c r="L43" s="74">
        <v>531464244</v>
      </c>
      <c r="M43" s="24" t="s">
        <v>23</v>
      </c>
      <c r="N43" s="77" t="s">
        <v>23</v>
      </c>
      <c r="O43" s="28" t="s">
        <v>545</v>
      </c>
      <c r="P43" s="28" t="s">
        <v>619</v>
      </c>
      <c r="Q43" s="72" t="s">
        <v>514</v>
      </c>
      <c r="R43" s="75">
        <v>0.9</v>
      </c>
      <c r="S43" s="75">
        <v>0.9</v>
      </c>
      <c r="T43" s="17"/>
      <c r="U43" s="17"/>
      <c r="V43" s="17"/>
      <c r="W43" s="17"/>
      <c r="X43" s="17">
        <v>531464244</v>
      </c>
    </row>
    <row r="44" spans="1:24" s="1" customFormat="1" ht="11.25" customHeight="1" x14ac:dyDescent="0.2">
      <c r="A44" s="24" t="s">
        <v>19</v>
      </c>
      <c r="B44" s="24" t="s">
        <v>146</v>
      </c>
      <c r="C44" s="72">
        <v>2017</v>
      </c>
      <c r="D44" s="77" t="s">
        <v>620</v>
      </c>
      <c r="E44" s="24" t="s">
        <v>621</v>
      </c>
      <c r="F44" s="72" t="s">
        <v>21</v>
      </c>
      <c r="G44" s="24" t="s">
        <v>21</v>
      </c>
      <c r="H44" s="24" t="s">
        <v>531</v>
      </c>
      <c r="I44" s="73">
        <v>42773</v>
      </c>
      <c r="J44" s="17">
        <v>8000000000</v>
      </c>
      <c r="K44" s="78">
        <v>0</v>
      </c>
      <c r="L44" s="74">
        <v>8000000000</v>
      </c>
      <c r="M44" s="24" t="s">
        <v>23</v>
      </c>
      <c r="N44" s="24" t="s">
        <v>23</v>
      </c>
      <c r="O44" s="28" t="s">
        <v>545</v>
      </c>
      <c r="P44" s="28" t="s">
        <v>622</v>
      </c>
      <c r="Q44" s="72" t="s">
        <v>514</v>
      </c>
      <c r="R44" s="75">
        <v>0.85</v>
      </c>
      <c r="S44" s="75">
        <v>0.9</v>
      </c>
      <c r="T44" s="17"/>
      <c r="U44" s="17"/>
      <c r="V44" s="17"/>
      <c r="W44" s="17"/>
      <c r="X44" s="17">
        <v>8000000000</v>
      </c>
    </row>
    <row r="45" spans="1:24" s="1" customFormat="1" ht="11.25" customHeight="1" x14ac:dyDescent="0.2">
      <c r="A45" s="21" t="s">
        <v>19</v>
      </c>
      <c r="B45" s="24" t="s">
        <v>48</v>
      </c>
      <c r="C45" s="72">
        <v>2014</v>
      </c>
      <c r="D45" s="24" t="s">
        <v>623</v>
      </c>
      <c r="E45" s="21" t="s">
        <v>624</v>
      </c>
      <c r="F45" s="72" t="s">
        <v>26</v>
      </c>
      <c r="G45" s="24" t="s">
        <v>26</v>
      </c>
      <c r="H45" s="24" t="s">
        <v>625</v>
      </c>
      <c r="I45" s="73">
        <v>41736</v>
      </c>
      <c r="J45" s="17">
        <v>480061187</v>
      </c>
      <c r="K45" s="78">
        <v>0</v>
      </c>
      <c r="L45" s="74">
        <v>486319187</v>
      </c>
      <c r="M45" s="24" t="s">
        <v>23</v>
      </c>
      <c r="N45" s="21" t="s">
        <v>23</v>
      </c>
      <c r="O45" s="28" t="s">
        <v>545</v>
      </c>
      <c r="P45" s="28" t="s">
        <v>626</v>
      </c>
      <c r="Q45" s="72" t="s">
        <v>273</v>
      </c>
      <c r="R45" s="75">
        <v>1</v>
      </c>
      <c r="S45" s="75">
        <v>1</v>
      </c>
      <c r="T45" s="29"/>
      <c r="U45" s="29"/>
      <c r="V45" s="29"/>
      <c r="W45" s="29"/>
      <c r="X45" s="29">
        <v>486319187</v>
      </c>
    </row>
    <row r="46" spans="1:24" s="1" customFormat="1" ht="11.25" customHeight="1" x14ac:dyDescent="0.2">
      <c r="A46" s="21" t="s">
        <v>19</v>
      </c>
      <c r="B46" s="24" t="s">
        <v>50</v>
      </c>
      <c r="C46" s="72">
        <v>2014</v>
      </c>
      <c r="D46" s="24" t="s">
        <v>627</v>
      </c>
      <c r="E46" s="21" t="s">
        <v>628</v>
      </c>
      <c r="F46" s="72" t="s">
        <v>26</v>
      </c>
      <c r="G46" s="24" t="s">
        <v>26</v>
      </c>
      <c r="H46" s="24" t="s">
        <v>625</v>
      </c>
      <c r="I46" s="73">
        <v>41676</v>
      </c>
      <c r="J46" s="17">
        <v>4000000000</v>
      </c>
      <c r="K46" s="78">
        <v>0</v>
      </c>
      <c r="L46" s="74">
        <v>4000000000</v>
      </c>
      <c r="M46" s="24" t="s">
        <v>23</v>
      </c>
      <c r="N46" s="21" t="s">
        <v>23</v>
      </c>
      <c r="O46" s="28" t="s">
        <v>545</v>
      </c>
      <c r="P46" s="28" t="s">
        <v>629</v>
      </c>
      <c r="Q46" s="72" t="s">
        <v>279</v>
      </c>
      <c r="R46" s="75">
        <v>1</v>
      </c>
      <c r="S46" s="75">
        <v>1</v>
      </c>
      <c r="T46" s="29"/>
      <c r="U46" s="29"/>
      <c r="V46" s="29"/>
      <c r="W46" s="29"/>
      <c r="X46" s="29">
        <v>4000000000</v>
      </c>
    </row>
    <row r="47" spans="1:24" s="1" customFormat="1" ht="11.25" customHeight="1" x14ac:dyDescent="0.2">
      <c r="A47" s="21" t="s">
        <v>19</v>
      </c>
      <c r="B47" s="24" t="s">
        <v>49</v>
      </c>
      <c r="C47" s="72">
        <v>2014</v>
      </c>
      <c r="D47" s="24" t="s">
        <v>630</v>
      </c>
      <c r="E47" s="21" t="s">
        <v>631</v>
      </c>
      <c r="F47" s="72" t="s">
        <v>26</v>
      </c>
      <c r="G47" s="24" t="s">
        <v>26</v>
      </c>
      <c r="H47" s="24" t="s">
        <v>625</v>
      </c>
      <c r="I47" s="73">
        <v>41926</v>
      </c>
      <c r="J47" s="17">
        <v>1783696852</v>
      </c>
      <c r="K47" s="78">
        <v>0</v>
      </c>
      <c r="L47" s="74">
        <v>1783696852</v>
      </c>
      <c r="M47" s="24" t="s">
        <v>23</v>
      </c>
      <c r="N47" s="21" t="s">
        <v>23</v>
      </c>
      <c r="O47" s="28" t="s">
        <v>545</v>
      </c>
      <c r="P47" s="28" t="s">
        <v>632</v>
      </c>
      <c r="Q47" s="72" t="s">
        <v>273</v>
      </c>
      <c r="R47" s="75">
        <v>1</v>
      </c>
      <c r="S47" s="75">
        <v>1</v>
      </c>
      <c r="T47" s="29"/>
      <c r="U47" s="29"/>
      <c r="V47" s="29"/>
      <c r="W47" s="29"/>
      <c r="X47" s="29">
        <v>1783696852</v>
      </c>
    </row>
    <row r="48" spans="1:24" s="1" customFormat="1" ht="11.25" customHeight="1" x14ac:dyDescent="0.2">
      <c r="A48" s="21" t="s">
        <v>19</v>
      </c>
      <c r="B48" s="24" t="s">
        <v>59</v>
      </c>
      <c r="C48" s="72">
        <v>2015</v>
      </c>
      <c r="D48" s="24" t="s">
        <v>633</v>
      </c>
      <c r="E48" s="21" t="s">
        <v>634</v>
      </c>
      <c r="F48" s="72" t="s">
        <v>26</v>
      </c>
      <c r="G48" s="24" t="s">
        <v>26</v>
      </c>
      <c r="H48" s="24" t="s">
        <v>625</v>
      </c>
      <c r="I48" s="73">
        <v>41992</v>
      </c>
      <c r="J48" s="17">
        <v>371200000</v>
      </c>
      <c r="K48" s="78">
        <v>0</v>
      </c>
      <c r="L48" s="74">
        <v>371200000</v>
      </c>
      <c r="M48" s="24" t="s">
        <v>61</v>
      </c>
      <c r="N48" s="21" t="s">
        <v>635</v>
      </c>
      <c r="O48" s="28" t="s">
        <v>636</v>
      </c>
      <c r="P48" s="28" t="s">
        <v>637</v>
      </c>
      <c r="Q48" s="72" t="s">
        <v>279</v>
      </c>
      <c r="R48" s="75">
        <v>1</v>
      </c>
      <c r="S48" s="75">
        <v>1</v>
      </c>
      <c r="T48" s="29">
        <v>43670588.235294119</v>
      </c>
      <c r="U48" s="29"/>
      <c r="V48" s="29"/>
      <c r="W48" s="29">
        <v>21835294.117647059</v>
      </c>
      <c r="X48" s="29"/>
    </row>
    <row r="49" spans="1:24" s="1" customFormat="1" ht="11.25" customHeight="1" x14ac:dyDescent="0.2">
      <c r="A49" s="21" t="s">
        <v>19</v>
      </c>
      <c r="B49" s="24" t="s">
        <v>77</v>
      </c>
      <c r="C49" s="72">
        <v>2015</v>
      </c>
      <c r="D49" s="24" t="s">
        <v>638</v>
      </c>
      <c r="E49" s="21" t="s">
        <v>639</v>
      </c>
      <c r="F49" s="72" t="s">
        <v>26</v>
      </c>
      <c r="G49" s="24" t="s">
        <v>26</v>
      </c>
      <c r="H49" s="24" t="s">
        <v>625</v>
      </c>
      <c r="I49" s="73">
        <v>42149</v>
      </c>
      <c r="J49" s="17">
        <v>442493703</v>
      </c>
      <c r="K49" s="78">
        <v>0</v>
      </c>
      <c r="L49" s="74">
        <v>442493703</v>
      </c>
      <c r="M49" s="24" t="s">
        <v>61</v>
      </c>
      <c r="N49" s="21" t="s">
        <v>635</v>
      </c>
      <c r="O49" s="28" t="s">
        <v>636</v>
      </c>
      <c r="P49" s="28" t="s">
        <v>640</v>
      </c>
      <c r="Q49" s="72" t="s">
        <v>257</v>
      </c>
      <c r="R49" s="75">
        <v>1</v>
      </c>
      <c r="S49" s="75">
        <v>1</v>
      </c>
      <c r="T49" s="29">
        <v>52058082.705882356</v>
      </c>
      <c r="U49" s="29"/>
      <c r="V49" s="29"/>
      <c r="W49" s="29">
        <v>26029041.352941178</v>
      </c>
      <c r="X49" s="29"/>
    </row>
    <row r="50" spans="1:24" s="1" customFormat="1" ht="11.25" customHeight="1" x14ac:dyDescent="0.2">
      <c r="A50" s="21" t="s">
        <v>19</v>
      </c>
      <c r="B50" s="24" t="s">
        <v>71</v>
      </c>
      <c r="C50" s="72">
        <v>2015</v>
      </c>
      <c r="D50" s="24" t="s">
        <v>641</v>
      </c>
      <c r="E50" s="21" t="s">
        <v>642</v>
      </c>
      <c r="F50" s="72" t="s">
        <v>26</v>
      </c>
      <c r="G50" s="24" t="s">
        <v>26</v>
      </c>
      <c r="H50" s="24" t="s">
        <v>625</v>
      </c>
      <c r="I50" s="73">
        <v>42149</v>
      </c>
      <c r="J50" s="17">
        <v>538500000</v>
      </c>
      <c r="K50" s="78">
        <v>0</v>
      </c>
      <c r="L50" s="74">
        <v>538500000</v>
      </c>
      <c r="M50" s="24" t="s">
        <v>23</v>
      </c>
      <c r="N50" s="21" t="s">
        <v>23</v>
      </c>
      <c r="O50" s="28" t="s">
        <v>545</v>
      </c>
      <c r="P50" s="28" t="s">
        <v>643</v>
      </c>
      <c r="Q50" s="72" t="s">
        <v>257</v>
      </c>
      <c r="R50" s="75">
        <v>1</v>
      </c>
      <c r="S50" s="75">
        <v>1</v>
      </c>
      <c r="T50" s="29"/>
      <c r="U50" s="29"/>
      <c r="V50" s="29"/>
      <c r="W50" s="29"/>
      <c r="X50" s="29">
        <v>538500000</v>
      </c>
    </row>
    <row r="51" spans="1:24" s="1" customFormat="1" ht="11.25" x14ac:dyDescent="0.2">
      <c r="A51" s="21" t="s">
        <v>19</v>
      </c>
      <c r="B51" s="24" t="s">
        <v>72</v>
      </c>
      <c r="C51" s="72">
        <v>2015</v>
      </c>
      <c r="D51" s="24" t="s">
        <v>644</v>
      </c>
      <c r="E51" s="21" t="s">
        <v>645</v>
      </c>
      <c r="F51" s="72" t="s">
        <v>26</v>
      </c>
      <c r="G51" s="24" t="s">
        <v>26</v>
      </c>
      <c r="H51" s="24" t="s">
        <v>625</v>
      </c>
      <c r="I51" s="73">
        <v>42149</v>
      </c>
      <c r="J51" s="17">
        <v>622778495</v>
      </c>
      <c r="K51" s="78">
        <v>0</v>
      </c>
      <c r="L51" s="74">
        <v>622778495</v>
      </c>
      <c r="M51" s="24" t="s">
        <v>23</v>
      </c>
      <c r="N51" s="21" t="s">
        <v>23</v>
      </c>
      <c r="O51" s="28" t="s">
        <v>545</v>
      </c>
      <c r="P51" s="28" t="s">
        <v>646</v>
      </c>
      <c r="Q51" s="72" t="s">
        <v>647</v>
      </c>
      <c r="R51" s="75">
        <v>1</v>
      </c>
      <c r="S51" s="75">
        <v>1</v>
      </c>
      <c r="T51" s="29"/>
      <c r="U51" s="29"/>
      <c r="V51" s="29"/>
      <c r="W51" s="29"/>
      <c r="X51" s="29">
        <v>622778495</v>
      </c>
    </row>
  </sheetData>
  <pageMargins left="0.70866141732283472"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1"/>
  <sheetViews>
    <sheetView zoomScale="80" zoomScaleNormal="80" workbookViewId="0">
      <selection activeCell="C6" sqref="C6:C31"/>
    </sheetView>
  </sheetViews>
  <sheetFormatPr baseColWidth="10" defaultColWidth="12.5703125" defaultRowHeight="11.25" x14ac:dyDescent="0.25"/>
  <cols>
    <col min="1" max="1" width="12.5703125" style="1" customWidth="1"/>
    <col min="2" max="2" width="17" style="2" customWidth="1"/>
    <col min="3" max="3" width="4.85546875" style="1" customWidth="1"/>
    <col min="4" max="4" width="44.28515625" style="54" customWidth="1"/>
    <col min="5" max="5" width="41.28515625" style="8" customWidth="1"/>
    <col min="6" max="6" width="15" style="2" customWidth="1"/>
    <col min="7" max="7" width="14.28515625" style="2" customWidth="1"/>
    <col min="8" max="8" width="32.140625" style="54" customWidth="1"/>
    <col min="9" max="9" width="13.5703125" style="1" customWidth="1"/>
    <col min="10" max="10" width="15.85546875" style="55" customWidth="1"/>
    <col min="11" max="11" width="15.42578125" style="55" customWidth="1"/>
    <col min="12" max="12" width="21.42578125" style="5" customWidth="1"/>
    <col min="13" max="13" width="21.28515625" style="5" customWidth="1"/>
    <col min="14" max="14" width="21.28515625" style="56" customWidth="1"/>
    <col min="15" max="15" width="31" style="56" customWidth="1"/>
    <col min="16" max="16" width="57.42578125" style="56" customWidth="1"/>
    <col min="17" max="17" width="13.7109375" style="57" customWidth="1"/>
    <col min="18" max="19" width="13.7109375" style="58" customWidth="1"/>
    <col min="20" max="20" width="17" style="5" customWidth="1"/>
    <col min="21" max="21" width="15" style="5" customWidth="1"/>
    <col min="22" max="22" width="18" style="5" customWidth="1"/>
    <col min="23" max="23" width="19.42578125" style="5" customWidth="1"/>
    <col min="24" max="24" width="19.140625" style="5" customWidth="1"/>
    <col min="25" max="16384" width="12.5703125" style="1"/>
  </cols>
  <sheetData>
    <row r="1" spans="1:24" s="35" customFormat="1" x14ac:dyDescent="0.25">
      <c r="A1" s="35" t="s">
        <v>245</v>
      </c>
      <c r="D1" s="48"/>
      <c r="E1" s="49"/>
      <c r="F1" s="3"/>
      <c r="G1" s="3"/>
      <c r="H1" s="48"/>
      <c r="J1" s="50"/>
      <c r="K1" s="50"/>
      <c r="L1" s="37"/>
      <c r="M1" s="37"/>
      <c r="N1" s="51"/>
      <c r="O1" s="51"/>
      <c r="P1" s="51"/>
      <c r="Q1" s="52"/>
      <c r="R1" s="53"/>
      <c r="S1" s="53"/>
      <c r="T1" s="37"/>
      <c r="U1" s="37"/>
      <c r="V1" s="37"/>
      <c r="W1" s="37"/>
      <c r="X1" s="37"/>
    </row>
    <row r="2" spans="1:24" x14ac:dyDescent="0.25">
      <c r="A2" s="35" t="s">
        <v>773</v>
      </c>
      <c r="B2" s="1"/>
    </row>
    <row r="3" spans="1:24" x14ac:dyDescent="0.25">
      <c r="A3" s="3" t="s">
        <v>246</v>
      </c>
      <c r="B3" s="1"/>
      <c r="D3" s="48"/>
    </row>
    <row r="4" spans="1:24" x14ac:dyDescent="0.25">
      <c r="A4" s="3"/>
      <c r="B4" s="1"/>
      <c r="D4" s="48"/>
    </row>
    <row r="5" spans="1:24" s="8" customFormat="1" ht="56.25" x14ac:dyDescent="0.25">
      <c r="A5" s="6" t="s">
        <v>648</v>
      </c>
      <c r="B5" s="6" t="s">
        <v>0</v>
      </c>
      <c r="C5" s="6" t="s">
        <v>1</v>
      </c>
      <c r="D5" s="111" t="s">
        <v>2</v>
      </c>
      <c r="E5" s="6" t="s">
        <v>3</v>
      </c>
      <c r="F5" s="6" t="s">
        <v>4</v>
      </c>
      <c r="G5" s="6" t="s">
        <v>5</v>
      </c>
      <c r="H5" s="6" t="s">
        <v>6</v>
      </c>
      <c r="I5" s="6" t="s">
        <v>7</v>
      </c>
      <c r="J5" s="59" t="s">
        <v>8</v>
      </c>
      <c r="K5" s="59" t="s">
        <v>9</v>
      </c>
      <c r="L5" s="6" t="s">
        <v>10</v>
      </c>
      <c r="M5" s="6" t="s">
        <v>11</v>
      </c>
      <c r="N5" s="6" t="s">
        <v>12</v>
      </c>
      <c r="O5" s="6" t="s">
        <v>247</v>
      </c>
      <c r="P5" s="6" t="s">
        <v>248</v>
      </c>
      <c r="Q5" s="60" t="s">
        <v>13</v>
      </c>
      <c r="R5" s="61" t="s">
        <v>249</v>
      </c>
      <c r="S5" s="61" t="s">
        <v>250</v>
      </c>
      <c r="T5" s="7" t="s">
        <v>14</v>
      </c>
      <c r="U5" s="7" t="s">
        <v>15</v>
      </c>
      <c r="V5" s="7" t="s">
        <v>16</v>
      </c>
      <c r="W5" s="6" t="s">
        <v>17</v>
      </c>
      <c r="X5" s="6" t="s">
        <v>18</v>
      </c>
    </row>
    <row r="6" spans="1:24" ht="14.25" customHeight="1" x14ac:dyDescent="0.2">
      <c r="A6" s="9" t="s">
        <v>31</v>
      </c>
      <c r="B6" s="10" t="s">
        <v>52</v>
      </c>
      <c r="C6" s="137">
        <v>2014</v>
      </c>
      <c r="D6" s="24" t="s">
        <v>695</v>
      </c>
      <c r="E6" s="24" t="s">
        <v>438</v>
      </c>
      <c r="F6" s="10" t="s">
        <v>21</v>
      </c>
      <c r="G6" s="10" t="s">
        <v>21</v>
      </c>
      <c r="H6" s="71" t="s">
        <v>22</v>
      </c>
      <c r="I6" s="128">
        <v>41828</v>
      </c>
      <c r="J6" s="33">
        <f>L6</f>
        <v>7998391072</v>
      </c>
      <c r="K6" s="33">
        <v>450272000</v>
      </c>
      <c r="L6" s="29">
        <v>7998391072</v>
      </c>
      <c r="M6" s="9" t="s">
        <v>30</v>
      </c>
      <c r="N6" s="43" t="s">
        <v>34</v>
      </c>
      <c r="O6" s="43" t="s">
        <v>439</v>
      </c>
      <c r="P6" s="43" t="s">
        <v>440</v>
      </c>
      <c r="Q6" s="45" t="s">
        <v>257</v>
      </c>
      <c r="R6" s="62">
        <v>1</v>
      </c>
      <c r="S6" s="62">
        <v>1</v>
      </c>
      <c r="T6" s="11">
        <v>7998391072</v>
      </c>
      <c r="U6" s="11"/>
      <c r="V6" s="11"/>
      <c r="W6" s="11"/>
      <c r="X6" s="11"/>
    </row>
    <row r="7" spans="1:24" ht="14.25" customHeight="1" x14ac:dyDescent="0.2">
      <c r="A7" s="9" t="s">
        <v>31</v>
      </c>
      <c r="B7" s="10" t="s">
        <v>53</v>
      </c>
      <c r="C7" s="137">
        <v>2014</v>
      </c>
      <c r="D7" s="24" t="s">
        <v>696</v>
      </c>
      <c r="E7" s="24" t="s">
        <v>441</v>
      </c>
      <c r="F7" s="10" t="s">
        <v>26</v>
      </c>
      <c r="G7" s="10" t="s">
        <v>26</v>
      </c>
      <c r="H7" s="71" t="s">
        <v>45</v>
      </c>
      <c r="I7" s="128">
        <v>41842</v>
      </c>
      <c r="J7" s="33">
        <f>L7+550000000+700000000+2531210680</f>
        <v>3961455617</v>
      </c>
      <c r="K7" s="33">
        <f>1564228834+652234480</f>
        <v>2216463314</v>
      </c>
      <c r="L7" s="29">
        <v>180244937</v>
      </c>
      <c r="M7" s="9" t="s">
        <v>30</v>
      </c>
      <c r="N7" s="43" t="s">
        <v>34</v>
      </c>
      <c r="O7" s="43" t="s">
        <v>442</v>
      </c>
      <c r="P7" s="43" t="s">
        <v>443</v>
      </c>
      <c r="Q7" s="45" t="s">
        <v>444</v>
      </c>
      <c r="R7" s="62">
        <v>0</v>
      </c>
      <c r="S7" s="62">
        <v>0</v>
      </c>
      <c r="T7" s="11">
        <v>180244937</v>
      </c>
      <c r="U7" s="11"/>
      <c r="V7" s="11"/>
      <c r="W7" s="11"/>
      <c r="X7" s="11"/>
    </row>
    <row r="8" spans="1:24" ht="14.25" customHeight="1" x14ac:dyDescent="0.2">
      <c r="A8" s="21" t="s">
        <v>31</v>
      </c>
      <c r="B8" s="24" t="s">
        <v>53</v>
      </c>
      <c r="C8" s="138">
        <v>2015</v>
      </c>
      <c r="D8" s="24" t="s">
        <v>697</v>
      </c>
      <c r="E8" s="134" t="s">
        <v>64</v>
      </c>
      <c r="F8" s="10" t="s">
        <v>24</v>
      </c>
      <c r="G8" s="24" t="s">
        <v>27</v>
      </c>
      <c r="H8" s="71" t="s">
        <v>65</v>
      </c>
      <c r="I8" s="128">
        <v>42055</v>
      </c>
      <c r="J8" s="33">
        <v>3961455617</v>
      </c>
      <c r="K8" s="33">
        <v>2216463314</v>
      </c>
      <c r="L8" s="29">
        <v>550000000</v>
      </c>
      <c r="M8" s="9" t="s">
        <v>30</v>
      </c>
      <c r="N8" s="43" t="s">
        <v>34</v>
      </c>
      <c r="O8" s="43" t="s">
        <v>442</v>
      </c>
      <c r="P8" s="43" t="s">
        <v>443</v>
      </c>
      <c r="Q8" s="45" t="s">
        <v>444</v>
      </c>
      <c r="R8" s="62">
        <v>0</v>
      </c>
      <c r="S8" s="62">
        <v>0</v>
      </c>
      <c r="T8" s="11">
        <v>550000000</v>
      </c>
      <c r="U8" s="11"/>
      <c r="V8" s="11"/>
      <c r="W8" s="11"/>
      <c r="X8" s="11"/>
    </row>
    <row r="9" spans="1:24" ht="14.25" customHeight="1" x14ac:dyDescent="0.2">
      <c r="A9" s="21" t="s">
        <v>31</v>
      </c>
      <c r="B9" s="24" t="s">
        <v>66</v>
      </c>
      <c r="C9" s="138">
        <v>2015</v>
      </c>
      <c r="D9" s="112" t="s">
        <v>698</v>
      </c>
      <c r="E9" s="136" t="s">
        <v>774</v>
      </c>
      <c r="F9" s="133" t="s">
        <v>24</v>
      </c>
      <c r="G9" s="24" t="s">
        <v>27</v>
      </c>
      <c r="H9" s="71" t="s">
        <v>67</v>
      </c>
      <c r="I9" s="128">
        <v>42055</v>
      </c>
      <c r="J9" s="33">
        <f>L9+85120000</f>
        <v>127120000</v>
      </c>
      <c r="K9" s="33">
        <v>31920000</v>
      </c>
      <c r="L9" s="29">
        <v>42000000</v>
      </c>
      <c r="M9" s="9" t="s">
        <v>30</v>
      </c>
      <c r="N9" s="43" t="s">
        <v>41</v>
      </c>
      <c r="O9" s="43" t="s">
        <v>445</v>
      </c>
      <c r="P9" s="43" t="s">
        <v>446</v>
      </c>
      <c r="Q9" s="45" t="s">
        <v>444</v>
      </c>
      <c r="R9" s="62">
        <v>1</v>
      </c>
      <c r="S9" s="62">
        <v>1</v>
      </c>
      <c r="T9" s="11">
        <v>42000000</v>
      </c>
      <c r="U9" s="11"/>
      <c r="V9" s="11"/>
      <c r="W9" s="11"/>
      <c r="X9" s="11"/>
    </row>
    <row r="10" spans="1:24" ht="14.25" customHeight="1" x14ac:dyDescent="0.2">
      <c r="A10" s="21" t="s">
        <v>31</v>
      </c>
      <c r="B10" s="24" t="s">
        <v>68</v>
      </c>
      <c r="C10" s="138">
        <v>2015</v>
      </c>
      <c r="D10" s="112" t="s">
        <v>699</v>
      </c>
      <c r="E10" s="136" t="s">
        <v>775</v>
      </c>
      <c r="F10" s="133" t="s">
        <v>21</v>
      </c>
      <c r="G10" s="24" t="s">
        <v>21</v>
      </c>
      <c r="H10" s="71" t="s">
        <v>56</v>
      </c>
      <c r="I10" s="128">
        <v>42104</v>
      </c>
      <c r="J10" s="33">
        <f>14000000000+3399000000</f>
        <v>17399000000</v>
      </c>
      <c r="K10" s="33"/>
      <c r="L10" s="29">
        <v>7000000000</v>
      </c>
      <c r="M10" s="9" t="s">
        <v>20</v>
      </c>
      <c r="N10" s="43" t="s">
        <v>35</v>
      </c>
      <c r="O10" s="43" t="s">
        <v>447</v>
      </c>
      <c r="P10" s="43" t="s">
        <v>448</v>
      </c>
      <c r="Q10" s="45" t="s">
        <v>373</v>
      </c>
      <c r="R10" s="62">
        <v>1</v>
      </c>
      <c r="S10" s="62">
        <v>1</v>
      </c>
      <c r="T10" s="11"/>
      <c r="U10" s="11"/>
      <c r="V10" s="11"/>
      <c r="W10" s="11">
        <v>7000000000</v>
      </c>
      <c r="X10" s="11"/>
    </row>
    <row r="11" spans="1:24" ht="14.25" customHeight="1" x14ac:dyDescent="0.2">
      <c r="A11" s="21" t="s">
        <v>31</v>
      </c>
      <c r="B11" s="24" t="s">
        <v>73</v>
      </c>
      <c r="C11" s="138">
        <v>2015</v>
      </c>
      <c r="D11" s="112" t="s">
        <v>700</v>
      </c>
      <c r="E11" s="136" t="s">
        <v>776</v>
      </c>
      <c r="F11" s="133" t="s">
        <v>21</v>
      </c>
      <c r="G11" s="24" t="s">
        <v>21</v>
      </c>
      <c r="H11" s="71" t="s">
        <v>56</v>
      </c>
      <c r="I11" s="128">
        <v>42149</v>
      </c>
      <c r="J11" s="33">
        <f>L11</f>
        <v>2635994098</v>
      </c>
      <c r="K11" s="33"/>
      <c r="L11" s="29">
        <v>2635994098</v>
      </c>
      <c r="M11" s="9" t="s">
        <v>30</v>
      </c>
      <c r="N11" s="43" t="s">
        <v>43</v>
      </c>
      <c r="O11" s="43" t="s">
        <v>449</v>
      </c>
      <c r="P11" s="43" t="s">
        <v>450</v>
      </c>
      <c r="Q11" s="45" t="s">
        <v>444</v>
      </c>
      <c r="R11" s="62">
        <v>1</v>
      </c>
      <c r="S11" s="62">
        <v>1</v>
      </c>
      <c r="T11" s="11">
        <v>2635994098</v>
      </c>
      <c r="U11" s="11"/>
      <c r="V11" s="11"/>
      <c r="W11" s="11"/>
      <c r="X11" s="11"/>
    </row>
    <row r="12" spans="1:24" ht="14.25" customHeight="1" x14ac:dyDescent="0.2">
      <c r="A12" s="21" t="s">
        <v>31</v>
      </c>
      <c r="B12" s="24" t="s">
        <v>74</v>
      </c>
      <c r="C12" s="138">
        <v>2015</v>
      </c>
      <c r="D12" s="112" t="s">
        <v>701</v>
      </c>
      <c r="E12" s="136" t="s">
        <v>777</v>
      </c>
      <c r="F12" s="133" t="s">
        <v>21</v>
      </c>
      <c r="G12" s="24" t="s">
        <v>21</v>
      </c>
      <c r="H12" s="71" t="s">
        <v>56</v>
      </c>
      <c r="I12" s="128">
        <v>42149</v>
      </c>
      <c r="J12" s="33">
        <f>L12</f>
        <v>448000000</v>
      </c>
      <c r="K12" s="33"/>
      <c r="L12" s="29">
        <v>448000000</v>
      </c>
      <c r="M12" s="9" t="s">
        <v>75</v>
      </c>
      <c r="N12" s="43" t="s">
        <v>76</v>
      </c>
      <c r="O12" s="43" t="s">
        <v>451</v>
      </c>
      <c r="P12" s="43" t="s">
        <v>452</v>
      </c>
      <c r="Q12" s="45" t="s">
        <v>444</v>
      </c>
      <c r="R12" s="62">
        <v>1</v>
      </c>
      <c r="S12" s="62">
        <v>1</v>
      </c>
      <c r="T12" s="11">
        <v>56000000</v>
      </c>
      <c r="U12" s="11"/>
      <c r="V12" s="11"/>
      <c r="W12" s="11">
        <v>56000000</v>
      </c>
      <c r="X12" s="11"/>
    </row>
    <row r="13" spans="1:24" ht="14.25" customHeight="1" x14ac:dyDescent="0.2">
      <c r="A13" s="21" t="s">
        <v>31</v>
      </c>
      <c r="B13" s="24" t="s">
        <v>78</v>
      </c>
      <c r="C13" s="138">
        <v>2015</v>
      </c>
      <c r="D13" s="112" t="s">
        <v>702</v>
      </c>
      <c r="E13" s="136" t="s">
        <v>781</v>
      </c>
      <c r="F13" s="133" t="s">
        <v>21</v>
      </c>
      <c r="G13" s="24" t="s">
        <v>21</v>
      </c>
      <c r="H13" s="71" t="s">
        <v>56</v>
      </c>
      <c r="I13" s="128">
        <v>42149</v>
      </c>
      <c r="J13" s="33">
        <f>L13+414000000+130900000</f>
        <v>2833987542</v>
      </c>
      <c r="K13" s="33">
        <f>832100000+3443496425+700000000+2570000000+142000000+41200000</f>
        <v>7728796425</v>
      </c>
      <c r="L13" s="29">
        <v>2289087542</v>
      </c>
      <c r="M13" s="9" t="s">
        <v>20</v>
      </c>
      <c r="N13" s="43" t="s">
        <v>44</v>
      </c>
      <c r="O13" s="43" t="s">
        <v>453</v>
      </c>
      <c r="P13" s="43" t="s">
        <v>454</v>
      </c>
      <c r="Q13" s="45" t="s">
        <v>285</v>
      </c>
      <c r="R13" s="139" t="s">
        <v>455</v>
      </c>
      <c r="S13" s="140"/>
      <c r="T13" s="11"/>
      <c r="U13" s="11"/>
      <c r="V13" s="11"/>
      <c r="W13" s="11">
        <v>2289087542</v>
      </c>
      <c r="X13" s="11"/>
    </row>
    <row r="14" spans="1:24" ht="14.25" customHeight="1" x14ac:dyDescent="0.2">
      <c r="A14" s="21" t="s">
        <v>31</v>
      </c>
      <c r="B14" s="24" t="s">
        <v>81</v>
      </c>
      <c r="C14" s="138">
        <v>2015</v>
      </c>
      <c r="D14" s="112" t="s">
        <v>703</v>
      </c>
      <c r="E14" s="136" t="s">
        <v>780</v>
      </c>
      <c r="F14" s="133" t="s">
        <v>21</v>
      </c>
      <c r="G14" s="24" t="s">
        <v>21</v>
      </c>
      <c r="H14" s="71" t="s">
        <v>56</v>
      </c>
      <c r="I14" s="128">
        <v>42171</v>
      </c>
      <c r="J14" s="33">
        <v>54692131104</v>
      </c>
      <c r="K14" s="33">
        <f>47405000000+10968000000</f>
        <v>58373000000</v>
      </c>
      <c r="L14" s="29">
        <v>6200000000</v>
      </c>
      <c r="M14" s="9" t="s">
        <v>28</v>
      </c>
      <c r="N14" s="43" t="s">
        <v>33</v>
      </c>
      <c r="O14" s="43" t="s">
        <v>456</v>
      </c>
      <c r="P14" s="43" t="s">
        <v>457</v>
      </c>
      <c r="Q14" s="45" t="s">
        <v>444</v>
      </c>
      <c r="R14" s="62">
        <v>1</v>
      </c>
      <c r="S14" s="62">
        <v>1</v>
      </c>
      <c r="T14" s="11"/>
      <c r="U14" s="11"/>
      <c r="V14" s="11">
        <v>6200000000</v>
      </c>
      <c r="W14" s="11"/>
      <c r="X14" s="11"/>
    </row>
    <row r="15" spans="1:24" ht="14.25" customHeight="1" x14ac:dyDescent="0.2">
      <c r="A15" s="21" t="s">
        <v>31</v>
      </c>
      <c r="B15" s="24" t="s">
        <v>83</v>
      </c>
      <c r="C15" s="138">
        <v>2015</v>
      </c>
      <c r="D15" s="112" t="s">
        <v>704</v>
      </c>
      <c r="E15" s="136" t="s">
        <v>779</v>
      </c>
      <c r="F15" s="133" t="s">
        <v>21</v>
      </c>
      <c r="G15" s="24" t="s">
        <v>21</v>
      </c>
      <c r="H15" s="71" t="s">
        <v>56</v>
      </c>
      <c r="I15" s="128">
        <v>42286</v>
      </c>
      <c r="J15" s="33">
        <f>14000000000+3399000000</f>
        <v>17399000000</v>
      </c>
      <c r="K15" s="33"/>
      <c r="L15" s="29">
        <v>7000000000</v>
      </c>
      <c r="M15" s="9" t="s">
        <v>20</v>
      </c>
      <c r="N15" s="43" t="s">
        <v>35</v>
      </c>
      <c r="O15" s="43" t="s">
        <v>458</v>
      </c>
      <c r="P15" s="43" t="s">
        <v>448</v>
      </c>
      <c r="Q15" s="45" t="s">
        <v>373</v>
      </c>
      <c r="R15" s="62">
        <v>1</v>
      </c>
      <c r="S15" s="62">
        <v>1</v>
      </c>
      <c r="T15" s="11"/>
      <c r="U15" s="11"/>
      <c r="V15" s="11"/>
      <c r="W15" s="11">
        <v>7000000000</v>
      </c>
      <c r="X15" s="11"/>
    </row>
    <row r="16" spans="1:24" ht="14.25" customHeight="1" x14ac:dyDescent="0.2">
      <c r="A16" s="21" t="s">
        <v>31</v>
      </c>
      <c r="B16" s="24" t="s">
        <v>81</v>
      </c>
      <c r="C16" s="138">
        <v>2015</v>
      </c>
      <c r="D16" s="112" t="s">
        <v>705</v>
      </c>
      <c r="E16" s="136" t="s">
        <v>778</v>
      </c>
      <c r="F16" s="133" t="s">
        <v>21</v>
      </c>
      <c r="G16" s="24" t="s">
        <v>21</v>
      </c>
      <c r="H16" s="71" t="s">
        <v>56</v>
      </c>
      <c r="I16" s="128">
        <v>42297</v>
      </c>
      <c r="J16" s="33">
        <v>54692131104</v>
      </c>
      <c r="K16" s="33">
        <f>47405000000+10968000000</f>
        <v>58373000000</v>
      </c>
      <c r="L16" s="29">
        <v>1500000000</v>
      </c>
      <c r="M16" s="9" t="s">
        <v>28</v>
      </c>
      <c r="N16" s="43" t="s">
        <v>33</v>
      </c>
      <c r="O16" s="43" t="s">
        <v>456</v>
      </c>
      <c r="P16" s="43" t="s">
        <v>457</v>
      </c>
      <c r="Q16" s="45" t="s">
        <v>444</v>
      </c>
      <c r="R16" s="62">
        <v>1</v>
      </c>
      <c r="S16" s="62">
        <v>1</v>
      </c>
      <c r="T16" s="11"/>
      <c r="U16" s="11"/>
      <c r="V16" s="11">
        <v>1500000000</v>
      </c>
      <c r="W16" s="11"/>
      <c r="X16" s="11"/>
    </row>
    <row r="17" spans="1:24" ht="14.25" customHeight="1" x14ac:dyDescent="0.2">
      <c r="A17" s="21" t="s">
        <v>31</v>
      </c>
      <c r="B17" s="24" t="s">
        <v>86</v>
      </c>
      <c r="C17" s="138">
        <v>2015</v>
      </c>
      <c r="D17" s="24" t="s">
        <v>706</v>
      </c>
      <c r="E17" s="135" t="s">
        <v>87</v>
      </c>
      <c r="F17" s="10" t="s">
        <v>21</v>
      </c>
      <c r="G17" s="24" t="s">
        <v>21</v>
      </c>
      <c r="H17" s="71" t="s">
        <v>56</v>
      </c>
      <c r="I17" s="128">
        <v>42319</v>
      </c>
      <c r="J17" s="33">
        <f>L17+52617948</f>
        <v>2478129947</v>
      </c>
      <c r="K17" s="33"/>
      <c r="L17" s="29">
        <v>2425511999</v>
      </c>
      <c r="M17" s="9" t="s">
        <v>20</v>
      </c>
      <c r="N17" s="43" t="s">
        <v>44</v>
      </c>
      <c r="O17" s="43" t="s">
        <v>459</v>
      </c>
      <c r="P17" s="43" t="s">
        <v>460</v>
      </c>
      <c r="Q17" s="45" t="s">
        <v>285</v>
      </c>
      <c r="R17" s="62">
        <v>0.83</v>
      </c>
      <c r="S17" s="62">
        <v>0.76</v>
      </c>
      <c r="T17" s="11"/>
      <c r="U17" s="11"/>
      <c r="V17" s="11"/>
      <c r="W17" s="11">
        <v>2425511999</v>
      </c>
      <c r="X17" s="11"/>
    </row>
    <row r="18" spans="1:24" ht="14.25" customHeight="1" x14ac:dyDescent="0.2">
      <c r="A18" s="21" t="s">
        <v>31</v>
      </c>
      <c r="B18" s="24" t="s">
        <v>99</v>
      </c>
      <c r="C18" s="138">
        <v>2016</v>
      </c>
      <c r="D18" s="24" t="s">
        <v>707</v>
      </c>
      <c r="E18" s="24" t="s">
        <v>100</v>
      </c>
      <c r="F18" s="27" t="s">
        <v>21</v>
      </c>
      <c r="G18" s="27" t="s">
        <v>21</v>
      </c>
      <c r="H18" s="71" t="s">
        <v>93</v>
      </c>
      <c r="I18" s="128">
        <v>42459</v>
      </c>
      <c r="J18" s="31">
        <f>L18+K18</f>
        <v>2901396919.04</v>
      </c>
      <c r="K18" s="31">
        <v>0</v>
      </c>
      <c r="L18" s="17">
        <v>2901396919.04</v>
      </c>
      <c r="M18" s="13" t="s">
        <v>40</v>
      </c>
      <c r="N18" s="63" t="s">
        <v>101</v>
      </c>
      <c r="O18" s="43" t="s">
        <v>461</v>
      </c>
      <c r="P18" s="43" t="s">
        <v>462</v>
      </c>
      <c r="Q18" s="45" t="s">
        <v>444</v>
      </c>
      <c r="R18" s="62">
        <v>1</v>
      </c>
      <c r="S18" s="62">
        <v>1</v>
      </c>
      <c r="T18" s="13">
        <f>L18/51*18</f>
        <v>1024022442.0141176</v>
      </c>
      <c r="U18" s="11">
        <f>L18/51*11</f>
        <v>625791492.34196079</v>
      </c>
      <c r="V18" s="11">
        <f>L18/51*12</f>
        <v>682681628.00941181</v>
      </c>
      <c r="W18" s="11">
        <f>L18/51*10</f>
        <v>568901356.67450976</v>
      </c>
      <c r="X18" s="9"/>
    </row>
    <row r="19" spans="1:24" ht="14.25" customHeight="1" x14ac:dyDescent="0.2">
      <c r="A19" s="21" t="s">
        <v>31</v>
      </c>
      <c r="B19" s="24" t="s">
        <v>118</v>
      </c>
      <c r="C19" s="138">
        <v>2016</v>
      </c>
      <c r="D19" s="24" t="s">
        <v>708</v>
      </c>
      <c r="E19" s="24" t="s">
        <v>119</v>
      </c>
      <c r="F19" s="27" t="s">
        <v>21</v>
      </c>
      <c r="G19" s="27" t="s">
        <v>21</v>
      </c>
      <c r="H19" s="71" t="s">
        <v>93</v>
      </c>
      <c r="I19" s="129">
        <v>42572</v>
      </c>
      <c r="J19" s="33">
        <f>L19+550000000+700000000+2531210680</f>
        <v>4481210680</v>
      </c>
      <c r="K19" s="33">
        <f>1564228834+652234480</f>
        <v>2216463314</v>
      </c>
      <c r="L19" s="17">
        <v>700000000</v>
      </c>
      <c r="M19" s="10" t="s">
        <v>30</v>
      </c>
      <c r="N19" s="64" t="s">
        <v>37</v>
      </c>
      <c r="O19" s="43" t="s">
        <v>442</v>
      </c>
      <c r="P19" s="43" t="s">
        <v>443</v>
      </c>
      <c r="Q19" s="45" t="s">
        <v>444</v>
      </c>
      <c r="R19" s="62">
        <v>0</v>
      </c>
      <c r="S19" s="62">
        <v>0</v>
      </c>
      <c r="T19" s="13">
        <f>L19</f>
        <v>700000000</v>
      </c>
      <c r="U19" s="13"/>
      <c r="V19" s="13"/>
      <c r="W19" s="13"/>
      <c r="X19" s="13"/>
    </row>
    <row r="20" spans="1:24" ht="14.25" customHeight="1" x14ac:dyDescent="0.2">
      <c r="A20" s="21" t="s">
        <v>31</v>
      </c>
      <c r="B20" s="24" t="s">
        <v>121</v>
      </c>
      <c r="C20" s="138">
        <v>2016</v>
      </c>
      <c r="D20" s="24" t="s">
        <v>709</v>
      </c>
      <c r="E20" s="24" t="s">
        <v>122</v>
      </c>
      <c r="F20" s="27" t="s">
        <v>21</v>
      </c>
      <c r="G20" s="27" t="s">
        <v>21</v>
      </c>
      <c r="H20" s="71" t="s">
        <v>93</v>
      </c>
      <c r="I20" s="128">
        <v>42598</v>
      </c>
      <c r="J20" s="33">
        <v>54692131104</v>
      </c>
      <c r="K20" s="33">
        <f>47405000000+10968000000</f>
        <v>58373000000</v>
      </c>
      <c r="L20" s="17">
        <v>3000000000</v>
      </c>
      <c r="M20" s="10" t="s">
        <v>28</v>
      </c>
      <c r="N20" s="42" t="s">
        <v>36</v>
      </c>
      <c r="O20" s="43" t="s">
        <v>456</v>
      </c>
      <c r="P20" s="43" t="s">
        <v>457</v>
      </c>
      <c r="Q20" s="45" t="s">
        <v>444</v>
      </c>
      <c r="R20" s="62">
        <v>1</v>
      </c>
      <c r="S20" s="62">
        <v>1</v>
      </c>
      <c r="T20" s="13"/>
      <c r="U20" s="13"/>
      <c r="V20" s="13">
        <f>L20</f>
        <v>3000000000</v>
      </c>
      <c r="W20" s="13"/>
      <c r="X20" s="13"/>
    </row>
    <row r="21" spans="1:24" ht="14.25" customHeight="1" x14ac:dyDescent="0.2">
      <c r="A21" s="21" t="s">
        <v>31</v>
      </c>
      <c r="B21" s="19" t="s">
        <v>123</v>
      </c>
      <c r="C21" s="138">
        <v>2016</v>
      </c>
      <c r="D21" s="24" t="s">
        <v>710</v>
      </c>
      <c r="E21" s="24" t="s">
        <v>124</v>
      </c>
      <c r="F21" s="27" t="s">
        <v>21</v>
      </c>
      <c r="G21" s="27" t="s">
        <v>21</v>
      </c>
      <c r="H21" s="71" t="s">
        <v>93</v>
      </c>
      <c r="I21" s="128">
        <v>42598</v>
      </c>
      <c r="J21" s="31">
        <v>15000000000</v>
      </c>
      <c r="K21" s="31">
        <v>9476000000</v>
      </c>
      <c r="L21" s="17">
        <v>1500000000</v>
      </c>
      <c r="M21" s="10" t="s">
        <v>28</v>
      </c>
      <c r="N21" s="42" t="s">
        <v>36</v>
      </c>
      <c r="O21" s="42" t="s">
        <v>463</v>
      </c>
      <c r="P21" s="42" t="s">
        <v>464</v>
      </c>
      <c r="Q21" s="45" t="s">
        <v>444</v>
      </c>
      <c r="R21" s="62">
        <v>1</v>
      </c>
      <c r="S21" s="62">
        <v>1</v>
      </c>
      <c r="T21" s="13"/>
      <c r="U21" s="13"/>
      <c r="V21" s="13">
        <f>L21</f>
        <v>1500000000</v>
      </c>
      <c r="W21" s="13"/>
      <c r="X21" s="13"/>
    </row>
    <row r="22" spans="1:24" ht="14.25" customHeight="1" x14ac:dyDescent="0.2">
      <c r="A22" s="10" t="s">
        <v>31</v>
      </c>
      <c r="B22" s="15" t="s">
        <v>182</v>
      </c>
      <c r="C22" s="137">
        <v>2017</v>
      </c>
      <c r="D22" s="24" t="s">
        <v>711</v>
      </c>
      <c r="E22" s="24" t="s">
        <v>761</v>
      </c>
      <c r="F22" s="10" t="s">
        <v>24</v>
      </c>
      <c r="G22" s="10" t="s">
        <v>25</v>
      </c>
      <c r="H22" s="71" t="s">
        <v>183</v>
      </c>
      <c r="I22" s="128">
        <v>42996</v>
      </c>
      <c r="J22" s="31">
        <f>737000000+320439634</f>
        <v>1057439634</v>
      </c>
      <c r="K22" s="31">
        <f>300000000+342560366.25</f>
        <v>642560366.25</v>
      </c>
      <c r="L22" s="17">
        <v>737000000</v>
      </c>
      <c r="M22" s="15" t="s">
        <v>30</v>
      </c>
      <c r="N22" s="42" t="s">
        <v>184</v>
      </c>
      <c r="O22" s="43" t="s">
        <v>445</v>
      </c>
      <c r="P22" s="43" t="s">
        <v>465</v>
      </c>
      <c r="Q22" s="45" t="s">
        <v>466</v>
      </c>
      <c r="R22" s="62">
        <v>0</v>
      </c>
      <c r="S22" s="62">
        <v>0</v>
      </c>
      <c r="T22" s="13">
        <v>737000000</v>
      </c>
      <c r="U22" s="13"/>
      <c r="V22" s="13"/>
      <c r="W22" s="13"/>
      <c r="X22" s="13"/>
    </row>
    <row r="23" spans="1:24" ht="14.25" customHeight="1" x14ac:dyDescent="0.2">
      <c r="A23" s="10" t="s">
        <v>31</v>
      </c>
      <c r="B23" s="15" t="s">
        <v>188</v>
      </c>
      <c r="C23" s="137">
        <v>2017</v>
      </c>
      <c r="D23" s="24" t="s">
        <v>712</v>
      </c>
      <c r="E23" s="24" t="s">
        <v>762</v>
      </c>
      <c r="F23" s="10" t="s">
        <v>24</v>
      </c>
      <c r="G23" s="10" t="s">
        <v>27</v>
      </c>
      <c r="H23" s="71" t="s">
        <v>189</v>
      </c>
      <c r="I23" s="128">
        <v>42996</v>
      </c>
      <c r="J23" s="31">
        <f>L23</f>
        <v>736831291</v>
      </c>
      <c r="K23" s="31">
        <f>1500000000+280000000</f>
        <v>1780000000</v>
      </c>
      <c r="L23" s="17">
        <v>736831291</v>
      </c>
      <c r="M23" s="15" t="s">
        <v>39</v>
      </c>
      <c r="N23" s="42" t="s">
        <v>190</v>
      </c>
      <c r="O23" s="42" t="s">
        <v>467</v>
      </c>
      <c r="P23" s="42" t="s">
        <v>468</v>
      </c>
      <c r="Q23" s="45" t="s">
        <v>466</v>
      </c>
      <c r="R23" s="62">
        <v>0</v>
      </c>
      <c r="S23" s="62">
        <v>0</v>
      </c>
      <c r="T23" s="13"/>
      <c r="U23" s="13">
        <v>736831291</v>
      </c>
      <c r="V23" s="13"/>
      <c r="W23" s="13"/>
      <c r="X23" s="13"/>
    </row>
    <row r="24" spans="1:24" ht="14.25" customHeight="1" x14ac:dyDescent="0.2">
      <c r="A24" s="10" t="s">
        <v>31</v>
      </c>
      <c r="B24" s="15" t="s">
        <v>191</v>
      </c>
      <c r="C24" s="137">
        <v>2017</v>
      </c>
      <c r="D24" s="24" t="s">
        <v>713</v>
      </c>
      <c r="E24" s="24" t="s">
        <v>763</v>
      </c>
      <c r="F24" s="10" t="s">
        <v>24</v>
      </c>
      <c r="G24" s="10" t="s">
        <v>25</v>
      </c>
      <c r="H24" s="71" t="s">
        <v>192</v>
      </c>
      <c r="I24" s="128">
        <v>42996</v>
      </c>
      <c r="J24" s="31">
        <f>L24</f>
        <v>729721282</v>
      </c>
      <c r="K24" s="31">
        <f>125000000+125000000</f>
        <v>250000000</v>
      </c>
      <c r="L24" s="17">
        <v>729721282</v>
      </c>
      <c r="M24" s="15" t="s">
        <v>28</v>
      </c>
      <c r="N24" s="42" t="s">
        <v>193</v>
      </c>
      <c r="O24" s="42" t="s">
        <v>469</v>
      </c>
      <c r="P24" s="42" t="s">
        <v>470</v>
      </c>
      <c r="Q24" s="46" t="s">
        <v>466</v>
      </c>
      <c r="R24" s="62">
        <v>0</v>
      </c>
      <c r="S24" s="62">
        <v>0</v>
      </c>
      <c r="T24" s="13"/>
      <c r="U24" s="13"/>
      <c r="V24" s="13">
        <v>729721282</v>
      </c>
      <c r="W24" s="13"/>
      <c r="X24" s="13"/>
    </row>
    <row r="25" spans="1:24" ht="14.25" customHeight="1" x14ac:dyDescent="0.2">
      <c r="A25" s="10" t="s">
        <v>31</v>
      </c>
      <c r="B25" s="15" t="s">
        <v>194</v>
      </c>
      <c r="C25" s="137">
        <v>2017</v>
      </c>
      <c r="D25" s="24" t="s">
        <v>714</v>
      </c>
      <c r="E25" s="24" t="s">
        <v>472</v>
      </c>
      <c r="F25" s="10" t="s">
        <v>21</v>
      </c>
      <c r="G25" s="10" t="s">
        <v>21</v>
      </c>
      <c r="H25" s="71" t="s">
        <v>93</v>
      </c>
      <c r="I25" s="128">
        <v>42996</v>
      </c>
      <c r="J25" s="31">
        <f>L25</f>
        <v>1893001901</v>
      </c>
      <c r="K25" s="31"/>
      <c r="L25" s="17">
        <v>1893001901</v>
      </c>
      <c r="M25" s="15" t="s">
        <v>23</v>
      </c>
      <c r="N25" s="42" t="s">
        <v>23</v>
      </c>
      <c r="O25" s="42" t="s">
        <v>471</v>
      </c>
      <c r="P25" s="42" t="s">
        <v>472</v>
      </c>
      <c r="Q25" s="46" t="s">
        <v>473</v>
      </c>
      <c r="R25" s="62">
        <v>0</v>
      </c>
      <c r="S25" s="62">
        <v>0</v>
      </c>
      <c r="T25" s="13"/>
      <c r="U25" s="13"/>
      <c r="V25" s="13"/>
      <c r="W25" s="13"/>
      <c r="X25" s="13">
        <v>1893001901</v>
      </c>
    </row>
    <row r="26" spans="1:24" ht="14.25" customHeight="1" x14ac:dyDescent="0.2">
      <c r="A26" s="10" t="s">
        <v>31</v>
      </c>
      <c r="B26" s="15" t="s">
        <v>195</v>
      </c>
      <c r="C26" s="137">
        <v>2017</v>
      </c>
      <c r="D26" s="24" t="s">
        <v>715</v>
      </c>
      <c r="E26" s="24" t="s">
        <v>764</v>
      </c>
      <c r="F26" s="10" t="s">
        <v>24</v>
      </c>
      <c r="G26" s="10" t="s">
        <v>27</v>
      </c>
      <c r="H26" s="71" t="s">
        <v>251</v>
      </c>
      <c r="I26" s="128">
        <v>42996</v>
      </c>
      <c r="J26" s="31">
        <f>L26</f>
        <v>737029554</v>
      </c>
      <c r="K26" s="31"/>
      <c r="L26" s="17">
        <v>737029554</v>
      </c>
      <c r="M26" s="15" t="s">
        <v>39</v>
      </c>
      <c r="N26" s="42" t="s">
        <v>196</v>
      </c>
      <c r="O26" s="42" t="s">
        <v>474</v>
      </c>
      <c r="P26" s="42" t="s">
        <v>475</v>
      </c>
      <c r="Q26" s="46" t="s">
        <v>285</v>
      </c>
      <c r="R26" s="62">
        <v>0.45</v>
      </c>
      <c r="S26" s="62">
        <v>0.35</v>
      </c>
      <c r="T26" s="13"/>
      <c r="U26" s="13">
        <v>737029554</v>
      </c>
      <c r="V26" s="13"/>
      <c r="W26" s="13"/>
      <c r="X26" s="13"/>
    </row>
    <row r="27" spans="1:24" ht="14.25" customHeight="1" x14ac:dyDescent="0.2">
      <c r="A27" s="10" t="s">
        <v>31</v>
      </c>
      <c r="B27" s="28" t="s">
        <v>197</v>
      </c>
      <c r="C27" s="137">
        <v>2017</v>
      </c>
      <c r="D27" s="24" t="s">
        <v>716</v>
      </c>
      <c r="E27" s="24" t="s">
        <v>765</v>
      </c>
      <c r="F27" s="10" t="s">
        <v>21</v>
      </c>
      <c r="G27" s="10" t="s">
        <v>21</v>
      </c>
      <c r="H27" s="71" t="s">
        <v>93</v>
      </c>
      <c r="I27" s="128">
        <v>42996</v>
      </c>
      <c r="J27" s="31">
        <v>407800000</v>
      </c>
      <c r="K27" s="31">
        <v>314000000</v>
      </c>
      <c r="L27" s="17">
        <v>7800000</v>
      </c>
      <c r="M27" s="15" t="s">
        <v>20</v>
      </c>
      <c r="N27" s="42" t="s">
        <v>198</v>
      </c>
      <c r="O27" s="42" t="s">
        <v>476</v>
      </c>
      <c r="P27" s="42" t="s">
        <v>477</v>
      </c>
      <c r="Q27" s="46" t="s">
        <v>444</v>
      </c>
      <c r="R27" s="62">
        <v>1</v>
      </c>
      <c r="S27" s="62">
        <v>1</v>
      </c>
      <c r="T27" s="13"/>
      <c r="U27" s="13"/>
      <c r="V27" s="13"/>
      <c r="W27" s="13">
        <v>7800000</v>
      </c>
      <c r="X27" s="13"/>
    </row>
    <row r="28" spans="1:24" ht="14.25" customHeight="1" x14ac:dyDescent="0.2">
      <c r="A28" s="10" t="s">
        <v>31</v>
      </c>
      <c r="B28" s="18" t="s">
        <v>218</v>
      </c>
      <c r="C28" s="137">
        <v>2018</v>
      </c>
      <c r="D28" s="24" t="s">
        <v>711</v>
      </c>
      <c r="E28" s="24" t="s">
        <v>761</v>
      </c>
      <c r="F28" s="10" t="s">
        <v>24</v>
      </c>
      <c r="G28" s="10" t="s">
        <v>25</v>
      </c>
      <c r="H28" s="71" t="s">
        <v>219</v>
      </c>
      <c r="I28" s="128">
        <v>43244</v>
      </c>
      <c r="J28" s="31">
        <f>737000000+320439634</f>
        <v>1057439634</v>
      </c>
      <c r="K28" s="31">
        <f>300000000+342560366.25</f>
        <v>642560366.25</v>
      </c>
      <c r="L28" s="31">
        <v>320439634</v>
      </c>
      <c r="M28" s="14" t="s">
        <v>30</v>
      </c>
      <c r="N28" s="65" t="s">
        <v>220</v>
      </c>
      <c r="O28" s="43" t="s">
        <v>445</v>
      </c>
      <c r="P28" s="43" t="s">
        <v>465</v>
      </c>
      <c r="Q28" s="45" t="s">
        <v>466</v>
      </c>
      <c r="R28" s="62">
        <v>0</v>
      </c>
      <c r="S28" s="62">
        <v>0</v>
      </c>
      <c r="T28" s="17">
        <v>320439634</v>
      </c>
      <c r="U28" s="17"/>
      <c r="V28" s="17"/>
      <c r="W28" s="17"/>
      <c r="X28" s="17"/>
    </row>
    <row r="29" spans="1:24" ht="14.25" customHeight="1" x14ac:dyDescent="0.2">
      <c r="A29" s="10" t="s">
        <v>31</v>
      </c>
      <c r="B29" s="22" t="s">
        <v>233</v>
      </c>
      <c r="C29" s="137">
        <v>2018</v>
      </c>
      <c r="D29" s="24" t="s">
        <v>717</v>
      </c>
      <c r="E29" s="24" t="s">
        <v>766</v>
      </c>
      <c r="F29" s="10" t="s">
        <v>21</v>
      </c>
      <c r="G29" s="10" t="s">
        <v>21</v>
      </c>
      <c r="H29" s="71" t="s">
        <v>93</v>
      </c>
      <c r="I29" s="128">
        <v>43298</v>
      </c>
      <c r="J29" s="32">
        <f>L29</f>
        <v>2500000000</v>
      </c>
      <c r="K29" s="32"/>
      <c r="L29" s="33">
        <v>2500000000</v>
      </c>
      <c r="M29" s="12" t="s">
        <v>20</v>
      </c>
      <c r="N29" s="66" t="s">
        <v>117</v>
      </c>
      <c r="O29" s="66" t="s">
        <v>478</v>
      </c>
      <c r="P29" s="66" t="s">
        <v>479</v>
      </c>
      <c r="Q29" s="46" t="s">
        <v>480</v>
      </c>
      <c r="R29" s="62">
        <v>0</v>
      </c>
      <c r="S29" s="62">
        <v>0</v>
      </c>
      <c r="T29" s="17"/>
      <c r="U29" s="17"/>
      <c r="V29" s="17"/>
      <c r="W29" s="17">
        <v>2500000000</v>
      </c>
      <c r="X29" s="17"/>
    </row>
    <row r="30" spans="1:24" ht="14.25" customHeight="1" x14ac:dyDescent="0.2">
      <c r="A30" s="24" t="s">
        <v>31</v>
      </c>
      <c r="B30" s="22" t="s">
        <v>235</v>
      </c>
      <c r="C30" s="138">
        <v>2018</v>
      </c>
      <c r="D30" s="24" t="s">
        <v>702</v>
      </c>
      <c r="E30" s="24" t="s">
        <v>767</v>
      </c>
      <c r="F30" s="24" t="s">
        <v>21</v>
      </c>
      <c r="G30" s="24" t="s">
        <v>21</v>
      </c>
      <c r="H30" s="71" t="s">
        <v>93</v>
      </c>
      <c r="I30" s="73">
        <v>43314</v>
      </c>
      <c r="J30" s="33">
        <v>2833987542</v>
      </c>
      <c r="K30" s="33">
        <v>7728796425</v>
      </c>
      <c r="L30" s="26">
        <v>130900000</v>
      </c>
      <c r="M30" s="21" t="s">
        <v>20</v>
      </c>
      <c r="N30" s="45" t="s">
        <v>236</v>
      </c>
      <c r="O30" s="43" t="s">
        <v>453</v>
      </c>
      <c r="P30" s="43" t="s">
        <v>454</v>
      </c>
      <c r="Q30" s="45" t="s">
        <v>285</v>
      </c>
      <c r="R30" s="139" t="s">
        <v>455</v>
      </c>
      <c r="S30" s="140"/>
      <c r="T30" s="17"/>
      <c r="U30" s="17"/>
      <c r="V30" s="17"/>
      <c r="W30" s="17">
        <v>130900000</v>
      </c>
      <c r="X30" s="17"/>
    </row>
    <row r="31" spans="1:24" ht="14.25" customHeight="1" x14ac:dyDescent="0.2">
      <c r="A31" s="24" t="s">
        <v>31</v>
      </c>
      <c r="B31" s="22" t="s">
        <v>237</v>
      </c>
      <c r="C31" s="138">
        <v>2018</v>
      </c>
      <c r="D31" s="24" t="s">
        <v>706</v>
      </c>
      <c r="E31" s="24" t="s">
        <v>460</v>
      </c>
      <c r="F31" s="24" t="s">
        <v>21</v>
      </c>
      <c r="G31" s="24" t="s">
        <v>21</v>
      </c>
      <c r="H31" s="71" t="s">
        <v>93</v>
      </c>
      <c r="I31" s="73">
        <v>43314</v>
      </c>
      <c r="J31" s="33">
        <v>2478129947</v>
      </c>
      <c r="K31" s="32"/>
      <c r="L31" s="26">
        <v>52617948</v>
      </c>
      <c r="M31" s="22" t="s">
        <v>20</v>
      </c>
      <c r="N31" s="67" t="s">
        <v>238</v>
      </c>
      <c r="O31" s="43" t="s">
        <v>459</v>
      </c>
      <c r="P31" s="43" t="s">
        <v>460</v>
      </c>
      <c r="Q31" s="45" t="s">
        <v>285</v>
      </c>
      <c r="R31" s="62">
        <v>0.83</v>
      </c>
      <c r="S31" s="62">
        <v>0.76</v>
      </c>
      <c r="T31" s="17"/>
      <c r="U31" s="17"/>
      <c r="V31" s="17"/>
      <c r="W31" s="17">
        <v>52617948</v>
      </c>
      <c r="X31" s="17"/>
    </row>
  </sheetData>
  <autoFilter ref="A5:X31"/>
  <mergeCells count="2">
    <mergeCell ref="R13:S13"/>
    <mergeCell ref="R30:S30"/>
  </mergeCells>
  <pageMargins left="0.70866141732283472" right="0.70866141732283472" top="0.74803149606299213" bottom="0.74803149606299213" header="0.31496062992125984" footer="0.31496062992125984"/>
  <pageSetup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BACCA8-739D-410A-BEE4-B24AFF59059F}">
  <ds:schemaRefs>
    <ds:schemaRef ds:uri="http://www.w3.org/XML/1998/namespace"/>
    <ds:schemaRef ds:uri="http://purl.org/dc/terms/"/>
    <ds:schemaRef ds:uri="http://schemas.microsoft.com/office/2006/documentManagement/types"/>
    <ds:schemaRef ds:uri="http://purl.org/dc/elements/1.1/"/>
    <ds:schemaRef ds:uri="http://purl.org/dc/dcmitype/"/>
    <ds:schemaRef ds:uri="47cb3e12-45b3-4531-b84f-87359d4b7239"/>
    <ds:schemaRef ds:uri="a16ba950-d015-4cbc-806e-9cba0f1b5528"/>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601ACE4D-EB99-4EA5-BABB-0894DA243BAA}">
  <ds:schemaRefs>
    <ds:schemaRef ds:uri="http://schemas.microsoft.com/sharepoint/v3/contenttype/forms"/>
  </ds:schemaRefs>
</ds:datastoreItem>
</file>

<file path=customXml/itemProps3.xml><?xml version="1.0" encoding="utf-8"?>
<ds:datastoreItem xmlns:ds="http://schemas.openxmlformats.org/officeDocument/2006/customXml" ds:itemID="{C83F826C-D60A-43AF-A753-B3081A367D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ba950-d015-4cbc-806e-9cba0f1b5528"/>
    <ds:schemaRef ds:uri="47cb3e12-45b3-4531-b84f-87359d4b7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Competitividad</vt:lpstr>
      <vt:lpstr>Promoción</vt:lpstr>
      <vt:lpstr>Infraestructura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Duarte Trujillo</dc:creator>
  <cp:lastModifiedBy>Diana CArolina Diaz Viafara</cp:lastModifiedBy>
  <dcterms:created xsi:type="dcterms:W3CDTF">2018-10-09T15:31:13Z</dcterms:created>
  <dcterms:modified xsi:type="dcterms:W3CDTF">2018-12-19T23:29:39Z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ies>
</file>